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13_ncr:1_{A8976E03-BE57-4CFD-8F4E-1D9DC961B874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OPĆI DIO- SAŽETAK" sheetId="1" r:id="rId1"/>
    <sheet name="RN PRIHODA -EK.KL" sheetId="3" r:id="rId2"/>
    <sheet name=" RN RASHODA-EK.KL." sheetId="2" r:id="rId3"/>
    <sheet name="RN PR. I RASH. PO IZVORIMA FIN." sheetId="5" r:id="rId4"/>
    <sheet name="RASHODI-FUNKCIJSKA KLASIFIK" sheetId="30" r:id="rId5"/>
    <sheet name="POSEBNI DIO-DONOS" sheetId="31" r:id="rId6"/>
    <sheet name="POSEBNI DIO - RASHODI I IZD 11" sheetId="9" r:id="rId7"/>
    <sheet name="POSEBNI DIO - RASHODI I IZD 31" sheetId="11" r:id="rId8"/>
    <sheet name="POSEBNI DIO - RASHODI I IZD 43" sheetId="16" r:id="rId9"/>
    <sheet name="POSEBNI DIO - RASHODI I IZD 51" sheetId="29" r:id="rId10"/>
    <sheet name="POSEBNI DIO - RASHODI I IZD 52" sheetId="28" r:id="rId11"/>
    <sheet name="POSEBNI DIO - RASHODI I IZD 563" sheetId="26" r:id="rId12"/>
    <sheet name="POSEBNI DIO- RASHODI 576" sheetId="23" r:id="rId13"/>
    <sheet name="POSEBNI DIO - RASHODI I IZD 61" sheetId="25" r:id="rId14"/>
    <sheet name="POSEBNI DIO - RASHODI 71" sheetId="2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3" l="1"/>
  <c r="F32" i="3"/>
  <c r="E32" i="3"/>
  <c r="D14" i="1"/>
  <c r="D11" i="1"/>
  <c r="C11" i="1"/>
  <c r="D124" i="25"/>
  <c r="E52" i="25"/>
  <c r="C52" i="25"/>
  <c r="C36" i="23"/>
  <c r="E69" i="26"/>
  <c r="D194" i="28"/>
  <c r="D130" i="28"/>
  <c r="E66" i="28"/>
  <c r="C66" i="28"/>
  <c r="E53" i="29"/>
  <c r="C53" i="29"/>
  <c r="E73" i="9"/>
  <c r="D95" i="9"/>
  <c r="D157" i="9"/>
  <c r="E80" i="11"/>
  <c r="C80" i="11"/>
  <c r="E75" i="16"/>
  <c r="C32" i="3"/>
  <c r="E78" i="2" l="1"/>
  <c r="C78" i="2"/>
  <c r="D101" i="28"/>
  <c r="E24" i="5"/>
  <c r="E38" i="5" s="1"/>
  <c r="E19" i="5"/>
  <c r="D8" i="1"/>
  <c r="E34" i="16"/>
  <c r="E25" i="23"/>
  <c r="E20" i="5"/>
  <c r="D39" i="31"/>
  <c r="C8" i="31"/>
  <c r="C39" i="31" s="1"/>
  <c r="D34" i="31"/>
  <c r="D36" i="31" s="1"/>
  <c r="C34" i="31"/>
  <c r="C36" i="31" s="1"/>
  <c r="E29" i="31"/>
  <c r="D28" i="31"/>
  <c r="D30" i="31" s="1"/>
  <c r="C28" i="31"/>
  <c r="C30" i="31" s="1"/>
  <c r="E20" i="31"/>
  <c r="E19" i="31"/>
  <c r="D18" i="31"/>
  <c r="D24" i="31" s="1"/>
  <c r="C18" i="31"/>
  <c r="C24" i="31" s="1"/>
  <c r="D14" i="31"/>
  <c r="E13" i="31"/>
  <c r="D12" i="31"/>
  <c r="C12" i="31"/>
  <c r="C14" i="31" s="1"/>
  <c r="D8" i="31"/>
  <c r="E7" i="31"/>
  <c r="D6" i="31"/>
  <c r="C41" i="31" l="1"/>
  <c r="D41" i="31" l="1"/>
  <c r="E41" i="31" s="1"/>
  <c r="E39" i="31"/>
  <c r="C14" i="1" l="1"/>
  <c r="E9" i="30"/>
  <c r="F8" i="5"/>
  <c r="G6" i="2"/>
  <c r="F6" i="2"/>
  <c r="C63" i="2"/>
  <c r="B11" i="1"/>
  <c r="E33" i="23" l="1"/>
  <c r="E9" i="9"/>
  <c r="E31" i="28" l="1"/>
  <c r="E30" i="28"/>
  <c r="E29" i="28"/>
  <c r="D156" i="28"/>
  <c r="E37" i="28"/>
  <c r="E36" i="28"/>
  <c r="E34" i="28"/>
  <c r="E33" i="28"/>
  <c r="E32" i="28"/>
  <c r="E39" i="28"/>
  <c r="E38" i="28" s="1"/>
  <c r="E40" i="28"/>
  <c r="D168" i="28"/>
  <c r="E35" i="28"/>
  <c r="E9" i="28"/>
  <c r="E24" i="9"/>
  <c r="D126" i="9"/>
  <c r="E28" i="28" l="1"/>
  <c r="F28" i="5" l="1"/>
  <c r="C58" i="25" l="1"/>
  <c r="D9" i="30" l="1"/>
  <c r="C9" i="30"/>
  <c r="D192" i="28"/>
  <c r="D187" i="28"/>
  <c r="D186" i="28" s="1"/>
  <c r="D184" i="28"/>
  <c r="D182" i="28"/>
  <c r="D181" i="28" s="1"/>
  <c r="D179" i="28"/>
  <c r="D176" i="28"/>
  <c r="D175" i="28" s="1"/>
  <c r="D166" i="28"/>
  <c r="D149" i="28"/>
  <c r="D144" i="28"/>
  <c r="D141" i="28"/>
  <c r="D139" i="28"/>
  <c r="D137" i="28"/>
  <c r="E179" i="28" l="1"/>
  <c r="D136" i="28"/>
  <c r="E136" i="28" s="1"/>
  <c r="E186" i="28"/>
  <c r="D143" i="28"/>
  <c r="D128" i="28"/>
  <c r="D123" i="28"/>
  <c r="D122" i="28" s="1"/>
  <c r="D120" i="28"/>
  <c r="D118" i="28"/>
  <c r="D117" i="28" s="1"/>
  <c r="D115" i="28"/>
  <c r="D112" i="28"/>
  <c r="D111" i="28" s="1"/>
  <c r="D104" i="28"/>
  <c r="D102" i="28"/>
  <c r="D92" i="28"/>
  <c r="D85" i="28"/>
  <c r="D80" i="28"/>
  <c r="D77" i="28"/>
  <c r="D75" i="28"/>
  <c r="D73" i="28"/>
  <c r="E143" i="28" l="1"/>
  <c r="E194" i="28"/>
  <c r="D72" i="28"/>
  <c r="E122" i="28"/>
  <c r="D79" i="28"/>
  <c r="D117" i="25"/>
  <c r="D116" i="25" s="1"/>
  <c r="D113" i="25"/>
  <c r="D112" i="25" s="1"/>
  <c r="D108" i="25"/>
  <c r="D106" i="25"/>
  <c r="D98" i="25"/>
  <c r="D91" i="25"/>
  <c r="D86" i="25"/>
  <c r="D83" i="25"/>
  <c r="D81" i="25"/>
  <c r="D71" i="25"/>
  <c r="D64" i="25"/>
  <c r="D59" i="25"/>
  <c r="D83" i="9"/>
  <c r="D85" i="9"/>
  <c r="D89" i="9"/>
  <c r="D91" i="9"/>
  <c r="D93" i="9"/>
  <c r="D102" i="9"/>
  <c r="D107" i="9"/>
  <c r="D114" i="9"/>
  <c r="D124" i="9"/>
  <c r="D136" i="9"/>
  <c r="D154" i="9"/>
  <c r="D146" i="9"/>
  <c r="D143" i="9"/>
  <c r="D141" i="9"/>
  <c r="D88" i="9" l="1"/>
  <c r="D101" i="9"/>
  <c r="D58" i="25"/>
  <c r="D74" i="25" s="1"/>
  <c r="D134" i="9"/>
  <c r="E134" i="9" s="1"/>
  <c r="D145" i="9"/>
  <c r="E112" i="25"/>
  <c r="E79" i="28"/>
  <c r="E72" i="28"/>
  <c r="D85" i="25"/>
  <c r="D80" i="25"/>
  <c r="E116" i="25"/>
  <c r="C74" i="25"/>
  <c r="E154" i="9"/>
  <c r="E80" i="25" l="1"/>
  <c r="E157" i="9"/>
  <c r="E145" i="9"/>
  <c r="E85" i="25"/>
  <c r="E130" i="28"/>
  <c r="E124" i="25"/>
  <c r="D80" i="9"/>
  <c r="E101" i="9"/>
  <c r="E88" i="9"/>
  <c r="D79" i="9" l="1"/>
  <c r="E95" i="9" s="1"/>
  <c r="E79" i="9" l="1"/>
  <c r="D24" i="5" l="1"/>
  <c r="D23" i="5"/>
  <c r="D22" i="5"/>
  <c r="D13" i="5" l="1"/>
  <c r="E45" i="25" l="1"/>
  <c r="E19" i="25"/>
  <c r="E24" i="23"/>
  <c r="E22" i="23"/>
  <c r="E21" i="28"/>
  <c r="E65" i="11"/>
  <c r="E29" i="5"/>
  <c r="E23" i="5"/>
  <c r="E22" i="5"/>
  <c r="E14" i="5"/>
  <c r="E63" i="2"/>
  <c r="E66" i="2"/>
  <c r="E27" i="3"/>
  <c r="E23" i="3"/>
  <c r="E17" i="23" l="1"/>
  <c r="E65" i="2"/>
  <c r="E37" i="5" l="1"/>
  <c r="E40" i="5" s="1"/>
  <c r="E15" i="5" l="1"/>
  <c r="E56" i="26" l="1"/>
  <c r="E55" i="26" s="1"/>
  <c r="E64" i="28"/>
  <c r="E54" i="28" l="1"/>
  <c r="E49" i="29"/>
  <c r="E48" i="29" s="1"/>
  <c r="E22" i="29"/>
  <c r="E28" i="29"/>
  <c r="E44" i="29"/>
  <c r="E37" i="29"/>
  <c r="E32" i="16"/>
  <c r="E62" i="11"/>
  <c r="E75" i="11"/>
  <c r="E58" i="11"/>
  <c r="E19" i="11"/>
  <c r="E24" i="11"/>
  <c r="E31" i="11"/>
  <c r="E43" i="11"/>
  <c r="E53" i="11"/>
  <c r="E68" i="11"/>
  <c r="E53" i="28" l="1"/>
  <c r="F53" i="28" s="1"/>
  <c r="E67" i="11"/>
  <c r="E59" i="2" l="1"/>
  <c r="E54" i="2"/>
  <c r="E49" i="2"/>
  <c r="E18" i="3"/>
  <c r="F18" i="3" s="1"/>
  <c r="E28" i="3"/>
  <c r="E21" i="3"/>
  <c r="F21" i="3" s="1"/>
  <c r="E13" i="3"/>
  <c r="E9" i="3"/>
  <c r="F9" i="3" s="1"/>
  <c r="E47" i="2" l="1"/>
  <c r="D10" i="5"/>
  <c r="E59" i="28"/>
  <c r="E58" i="28" l="1"/>
  <c r="E46" i="29" l="1"/>
  <c r="E41" i="29"/>
  <c r="E18" i="29"/>
  <c r="E17" i="29" s="1"/>
  <c r="E15" i="29"/>
  <c r="E13" i="29"/>
  <c r="E11" i="29"/>
  <c r="E56" i="28"/>
  <c r="E51" i="28"/>
  <c r="F51" i="28" s="1"/>
  <c r="E48" i="28"/>
  <c r="E16" i="28"/>
  <c r="E13" i="28"/>
  <c r="E11" i="28"/>
  <c r="E66" i="26"/>
  <c r="E59" i="26"/>
  <c r="E52" i="26"/>
  <c r="E44" i="26"/>
  <c r="E42" i="26"/>
  <c r="E32" i="26"/>
  <c r="E25" i="26"/>
  <c r="E20" i="26"/>
  <c r="E16" i="26"/>
  <c r="E14" i="26"/>
  <c r="E11" i="26"/>
  <c r="E41" i="25"/>
  <c r="E36" i="25"/>
  <c r="E34" i="25"/>
  <c r="E26" i="25"/>
  <c r="E14" i="25"/>
  <c r="E11" i="25"/>
  <c r="E9" i="25"/>
  <c r="E12" i="24"/>
  <c r="E15" i="23"/>
  <c r="E13" i="23"/>
  <c r="E11" i="23"/>
  <c r="D10" i="23"/>
  <c r="E8" i="28" l="1"/>
  <c r="E47" i="28"/>
  <c r="E40" i="29"/>
  <c r="F40" i="29" s="1"/>
  <c r="E44" i="25"/>
  <c r="F44" i="25" s="1"/>
  <c r="E10" i="23"/>
  <c r="E36" i="23" s="1"/>
  <c r="E40" i="25"/>
  <c r="F40" i="25" s="1"/>
  <c r="E51" i="26"/>
  <c r="E8" i="25"/>
  <c r="F8" i="25" s="1"/>
  <c r="D17" i="23"/>
  <c r="D36" i="23" s="1"/>
  <c r="E19" i="26"/>
  <c r="F19" i="26" s="1"/>
  <c r="E10" i="26"/>
  <c r="F17" i="29"/>
  <c r="E10" i="29"/>
  <c r="E13" i="25"/>
  <c r="E58" i="26"/>
  <c r="E15" i="28"/>
  <c r="F58" i="28"/>
  <c r="F48" i="29" l="1"/>
  <c r="F10" i="26"/>
  <c r="F52" i="25"/>
  <c r="F13" i="25"/>
  <c r="F10" i="29"/>
  <c r="F15" i="28"/>
  <c r="F8" i="28"/>
  <c r="F53" i="29" l="1"/>
  <c r="F69" i="26"/>
  <c r="F66" i="28"/>
  <c r="D30" i="5" l="1"/>
  <c r="D35" i="5"/>
  <c r="D38" i="5"/>
  <c r="E39" i="5"/>
  <c r="D25" i="5" l="1"/>
  <c r="E25" i="5"/>
  <c r="D20" i="5"/>
  <c r="D15" i="5"/>
  <c r="F20" i="5" l="1"/>
  <c r="D42" i="5"/>
  <c r="G18" i="3" l="1"/>
  <c r="E10" i="5" l="1"/>
  <c r="E30" i="5" l="1"/>
  <c r="F23" i="5" l="1"/>
  <c r="F24" i="5"/>
  <c r="F25" i="5"/>
  <c r="F27" i="5"/>
  <c r="F29" i="5"/>
  <c r="F30" i="5"/>
  <c r="F33" i="5"/>
  <c r="F34" i="5"/>
  <c r="E35" i="5"/>
  <c r="E42" i="5" s="1"/>
  <c r="D39" i="5" l="1"/>
  <c r="D37" i="5"/>
  <c r="E30" i="3" l="1"/>
  <c r="F30" i="3" l="1"/>
  <c r="G30" i="3"/>
  <c r="E72" i="16" l="1"/>
  <c r="E64" i="16"/>
  <c r="E61" i="16"/>
  <c r="E59" i="16"/>
  <c r="E54" i="16"/>
  <c r="E52" i="16" s="1"/>
  <c r="E44" i="16"/>
  <c r="E42" i="16"/>
  <c r="E25" i="16"/>
  <c r="E20" i="16"/>
  <c r="E16" i="16"/>
  <c r="E14" i="16"/>
  <c r="E11" i="16"/>
  <c r="E41" i="11"/>
  <c r="E51" i="11"/>
  <c r="E77" i="11"/>
  <c r="E13" i="11"/>
  <c r="E10" i="11"/>
  <c r="E60" i="11"/>
  <c r="E63" i="16" l="1"/>
  <c r="E18" i="11"/>
  <c r="E19" i="16"/>
  <c r="E10" i="16"/>
  <c r="E15" i="11"/>
  <c r="E9" i="11" s="1"/>
  <c r="E62" i="9"/>
  <c r="E52" i="9"/>
  <c r="E70" i="9"/>
  <c r="E59" i="9"/>
  <c r="E57" i="9"/>
  <c r="E42" i="9"/>
  <c r="E40" i="9"/>
  <c r="E30" i="9"/>
  <c r="E23" i="9"/>
  <c r="E18" i="9"/>
  <c r="E14" i="9"/>
  <c r="E12" i="9"/>
  <c r="F19" i="16" l="1"/>
  <c r="F70" i="9"/>
  <c r="F9" i="11"/>
  <c r="E50" i="9"/>
  <c r="F50" i="9" s="1"/>
  <c r="E61" i="9"/>
  <c r="F61" i="9" s="1"/>
  <c r="F67" i="11"/>
  <c r="F51" i="11"/>
  <c r="E8" i="9"/>
  <c r="E17" i="9"/>
  <c r="F22" i="5"/>
  <c r="F17" i="5"/>
  <c r="F15" i="5"/>
  <c r="F12" i="5"/>
  <c r="F75" i="16" l="1"/>
  <c r="F8" i="9"/>
  <c r="F73" i="9"/>
  <c r="F17" i="9"/>
  <c r="F18" i="11"/>
  <c r="E57" i="2"/>
  <c r="E39" i="2"/>
  <c r="E37" i="2"/>
  <c r="E27" i="2"/>
  <c r="E7" i="2"/>
  <c r="E20" i="2"/>
  <c r="E15" i="2"/>
  <c r="E12" i="2"/>
  <c r="E10" i="2"/>
  <c r="F57" i="2" l="1"/>
  <c r="G47" i="2"/>
  <c r="F54" i="2"/>
  <c r="F47" i="2"/>
  <c r="F59" i="2"/>
  <c r="F65" i="2"/>
  <c r="G59" i="2"/>
  <c r="G57" i="2"/>
  <c r="G54" i="2"/>
  <c r="E6" i="2"/>
  <c r="F80" i="11"/>
  <c r="E14" i="2"/>
  <c r="G14" i="2" l="1"/>
  <c r="F14" i="2"/>
  <c r="G65" i="2"/>
  <c r="E6" i="3"/>
  <c r="D5" i="1"/>
  <c r="G6" i="3" l="1"/>
  <c r="F6" i="3"/>
  <c r="F78" i="2"/>
  <c r="G78" i="2"/>
  <c r="G21" i="3"/>
  <c r="F19" i="5"/>
  <c r="F18" i="5"/>
  <c r="F14" i="5"/>
  <c r="F13" i="5"/>
  <c r="F9" i="5"/>
  <c r="F37" i="5"/>
  <c r="F42" i="5"/>
  <c r="D41" i="5"/>
  <c r="D40" i="5"/>
  <c r="G9" i="3"/>
  <c r="C8" i="1"/>
  <c r="C5" i="1"/>
  <c r="F39" i="5" l="1"/>
  <c r="F38" i="5"/>
  <c r="F40" i="5"/>
  <c r="E41" i="5"/>
  <c r="F41" i="5" s="1"/>
</calcChain>
</file>

<file path=xl/sharedStrings.xml><?xml version="1.0" encoding="utf-8"?>
<sst xmlns="http://schemas.openxmlformats.org/spreadsheetml/2006/main" count="1750" uniqueCount="214">
  <si>
    <t>PRIHODI/RASHODI TEKUĆA GODINA</t>
  </si>
  <si>
    <t>PRIHODI UKUPNO</t>
  </si>
  <si>
    <t>PRIHODI POSLOVANJA</t>
  </si>
  <si>
    <t>PRIHODI OD PRODAJE NEFINANCIJSKE IMOVINE</t>
  </si>
  <si>
    <t>RASHODI UKUPNO</t>
  </si>
  <si>
    <t>RASHODI POSLOVANJA</t>
  </si>
  <si>
    <t>RASHODI ZA NEFINANCIJSKU IMOVINU</t>
  </si>
  <si>
    <t>RAZLIKA - VIŠAK/MANJAK</t>
  </si>
  <si>
    <t>VIŠKOVI/MANJKOVI</t>
  </si>
  <si>
    <t>RAČUN FINANCIRANJA</t>
  </si>
  <si>
    <t xml:space="preserve">PRIMICI OD FINANCIJSKE IMOVINE I ZADUŽIVANJA </t>
  </si>
  <si>
    <t>IZDACI ZA FINANCIJSKU IMOVINU I OTPLATE ZAJMOVA</t>
  </si>
  <si>
    <t>NETO FINANCIRANJE</t>
  </si>
  <si>
    <t>VIŠAK/MANJAK + NETO FINANCIRANJE</t>
  </si>
  <si>
    <t>Račun  prihoda/primitka</t>
  </si>
  <si>
    <t>Naziv računa</t>
  </si>
  <si>
    <t>Indeks</t>
  </si>
  <si>
    <t>Rashodi za zaposlene</t>
  </si>
  <si>
    <t>Plaće</t>
  </si>
  <si>
    <t>Plaće za redovan rad</t>
  </si>
  <si>
    <t>Ostali rashodi za zaposlene</t>
  </si>
  <si>
    <t>UKUPNO RASHODI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</si>
  <si>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</si>
  <si>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</si>
  <si>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</si>
  <si>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</si>
  <si>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</si>
  <si>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</si>
  <si>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</si>
  <si>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</si>
  <si>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</si>
  <si>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</si>
  <si>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</si>
  <si>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</si>
  <si>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</si>
  <si>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</si>
  <si>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</si>
  <si>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</si>
  <si>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</si>
  <si>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</si>
  <si>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</si>
  <si>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</si>
  <si>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</si>
  <si>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</si>
  <si>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Sitni inventar i auto gume</t>
  </si>
  <si>
    <t>Službena, radna i zaštitna odjeća i obuća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</si>
  <si>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</si>
  <si>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</si>
  <si>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</si>
  <si>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</si>
  <si>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</si>
  <si>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</si>
  <si>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</si>
  <si>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</si>
  <si>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</si>
  <si>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</si>
  <si>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</si>
  <si>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Uredska oprema i namještaj</t>
  </si>
  <si>
    <t>Komunikacijska oprema</t>
  </si>
  <si>
    <t>Postrojenja i oprema</t>
  </si>
  <si>
    <t>Oprema za održavanje i zaštitu</t>
  </si>
  <si>
    <t>Medicinska i laboratorijska oprema</t>
  </si>
  <si>
    <t>Instrumenti, uređaji i strojevi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</si>
  <si>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</si>
  <si>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</si>
  <si>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</si>
  <si>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usluga, prihodi od donacija te povrati po protestiranim jamstvima</t>
  </si>
  <si>
    <t>Prihodi od prodaje proizvoda i robe te pruženih usluga</t>
  </si>
  <si>
    <t>Prihodi po posebnim propisima</t>
  </si>
  <si>
    <t>Sufinanciranje cijene usluge, participacije i slično</t>
  </si>
  <si>
    <t>Pomoći iz inozemstva i od subjekata unutar općeg proračuna</t>
  </si>
  <si>
    <t>Pomoći od izvanproračunskih korisnika</t>
  </si>
  <si>
    <t xml:space="preserve">Pomoći proračunskim korisnicima iz proračuna koji im nije nadležan </t>
  </si>
  <si>
    <t>UKUPNO PRIHODI</t>
  </si>
  <si>
    <t>Oznaka IF</t>
  </si>
  <si>
    <t>Naziv izvora financiranja</t>
  </si>
  <si>
    <t>Donos</t>
  </si>
  <si>
    <t xml:space="preserve">PRIHODI </t>
  </si>
  <si>
    <t>RASHODI</t>
  </si>
  <si>
    <t>Vlastiti prihodi</t>
  </si>
  <si>
    <t>Prihodi za posebne namjene</t>
  </si>
  <si>
    <t>Pomoći</t>
  </si>
  <si>
    <t>Ukupni prihodi</t>
  </si>
  <si>
    <t>Ukupni rashodi</t>
  </si>
  <si>
    <t>Ukupno donos</t>
  </si>
  <si>
    <t>UKUPNO Izvor financiranja Vlastiti prihodi - DONOS</t>
  </si>
  <si>
    <t>Donos vlastiti prihodi</t>
  </si>
  <si>
    <t>Donos prihodi za posebne namjene</t>
  </si>
  <si>
    <t>Sveukupno prihodi</t>
  </si>
  <si>
    <t>Sveukupno prihodi + donos</t>
  </si>
  <si>
    <t>UKUPNO Izvor financiranja Prihodi za posebne namjene - DONOS</t>
  </si>
  <si>
    <t>UKUPNO Izvor financiranja Pomoći - DONOS</t>
  </si>
  <si>
    <t>Ostali prihodi za posebne namjene</t>
  </si>
  <si>
    <t>Pomoći od međunarodnih organizacija te institucija i tijela EU</t>
  </si>
  <si>
    <t>Prijenosi između proračunskih korisnika istog proračuna</t>
  </si>
  <si>
    <t>Donacije od pravnih i fizičkih osoba izvan općeg proračuna i povrat donacija po protestiranim jamstvima</t>
  </si>
  <si>
    <t>Tekuće donacije</t>
  </si>
  <si>
    <t>-</t>
  </si>
  <si>
    <t>Prihodi od financijske imovine</t>
  </si>
  <si>
    <t xml:space="preserve">Pomoći proračunu iz drugih proračuna i izvanproračunskim korisnicima </t>
  </si>
  <si>
    <t>Prihodi od imovine</t>
  </si>
  <si>
    <t>Prihodi na temelju refundacija rashoda iz prethodnih godina</t>
  </si>
  <si>
    <t>Prihodi s naslova osiguranja, refundacije štete i totalne štete</t>
  </si>
  <si>
    <t>Stručno usavršavanje zaposlenika</t>
  </si>
  <si>
    <t>Ostale naknade troškova zaposlenima</t>
  </si>
  <si>
    <t>Troškovi sudskih postupaka</t>
  </si>
  <si>
    <t>Negativne tečajne razlike i razlike zbog primjene valutne klauzule</t>
  </si>
  <si>
    <t>Zatezne kamate</t>
  </si>
  <si>
    <t>Pomoći dane u inozemstvo i unutar općeg proračuna</t>
  </si>
  <si>
    <t>Tekući prijenosi između proračunskih korisnika istog proračuna temeljem prijenosa EU sredstava</t>
  </si>
  <si>
    <t>Naknade građanima i kućanstvima na temelju osiguranja i druge naknade</t>
  </si>
  <si>
    <t>Ostali rashodi</t>
  </si>
  <si>
    <t>Knjige</t>
  </si>
  <si>
    <t>Rashodi za dodatna ulaganja na nefinancijskoj imovini</t>
  </si>
  <si>
    <t>Dodatna ulaganja na postrojenjima i opremi</t>
  </si>
  <si>
    <t>Plaće za posebne uvjete rada</t>
  </si>
  <si>
    <t>Kamate za primljene kredite i zajmove</t>
  </si>
  <si>
    <t>Ostali nespomenuti financijski rashodi</t>
  </si>
  <si>
    <t>Ostale naknade građanima i kućanstvima iz proračuna</t>
  </si>
  <si>
    <t>Kazne, penali i naknade štete</t>
  </si>
  <si>
    <t xml:space="preserve">Kapitalne pomoći </t>
  </si>
  <si>
    <t>Sportska i glazbena oprema</t>
  </si>
  <si>
    <t>Uređaji, strojevi i oprema za ostale namjene</t>
  </si>
  <si>
    <t>Dodatna ulaganja na građevinskim objektima</t>
  </si>
  <si>
    <t>Donacije</t>
  </si>
  <si>
    <t>Donos Ostale pomoći</t>
  </si>
  <si>
    <t>Donos Pomoći EU</t>
  </si>
  <si>
    <t>Donos Europski socijalni fond (ESF)</t>
  </si>
  <si>
    <t>Donos Europski fond za regionalni razvoj (EFRR)</t>
  </si>
  <si>
    <t>Izvori financiranja 1 - Opći prihodi i primici</t>
  </si>
  <si>
    <t>Izvori financiranja 3 - Vlastiti prihodi</t>
  </si>
  <si>
    <t>Izvori financiranja 4 - Prihodi za posebne namjene</t>
  </si>
  <si>
    <t>Izvori financiranja 51 - Pomoći EU</t>
  </si>
  <si>
    <t>Izvori financiranja 52 - Ostale pomoći</t>
  </si>
  <si>
    <t>Izvori financiranja 563 - Europski fond za regionalni razvoj (EFRR)</t>
  </si>
  <si>
    <t>Izvori financiranja 61 - Donacije</t>
  </si>
  <si>
    <t>Izvori financiranja 7 - Prihodi od nefinancijske imovine i nadoknade šteta s osnova osiguranja</t>
  </si>
  <si>
    <t>Prihodi od prodaje građevinskih objekata</t>
  </si>
  <si>
    <t>Stambeni objekti</t>
  </si>
  <si>
    <t>Donos Donacije</t>
  </si>
  <si>
    <t>UKUPNO Izvor financiranja Donacije - DONOS</t>
  </si>
  <si>
    <t>UKUPNO Izvor financiranja Prihodi od nefinanc.imovine- DONOS</t>
  </si>
  <si>
    <t>Donos Prihodi od nefinanc.imovine</t>
  </si>
  <si>
    <t>Sveukupno donos</t>
  </si>
  <si>
    <t>Prihodi od nefinac.imovine</t>
  </si>
  <si>
    <t xml:space="preserve"> </t>
  </si>
  <si>
    <t>Pomoći od inozemnih vlada</t>
  </si>
  <si>
    <t>Donos Fond solidarnosti EU</t>
  </si>
  <si>
    <t>Naknade troškova službenog puta</t>
  </si>
  <si>
    <t>Precizni i optički instrumenti</t>
  </si>
  <si>
    <t>Tekuće donacije iz EU sredstava</t>
  </si>
  <si>
    <t>Naknade građanima i kućanstvima u novcu</t>
  </si>
  <si>
    <t>Oprema za grijanje,hlađenje i ventilaciju</t>
  </si>
  <si>
    <t>Izvori financiranja 576 - Fond Solidarnosti EU</t>
  </si>
  <si>
    <t>Kazne, upravne mjere i ostali prihodi</t>
  </si>
  <si>
    <t>Ostali prihodi</t>
  </si>
  <si>
    <t>Prihodi od nefinancijske imovine</t>
  </si>
  <si>
    <t>Tekući prijenosi između proračunskih korinika istog proračuna</t>
  </si>
  <si>
    <t>Knjige, umjetnička djela i ostale izložbene vrijednosti</t>
  </si>
  <si>
    <t>Umjetnička djela (izložena u galerijama, muzejima i slično)</t>
  </si>
  <si>
    <t xml:space="preserve">Tekuće donacije </t>
  </si>
  <si>
    <t>Službena radna i zaštitna odjeća</t>
  </si>
  <si>
    <t>Intelektualne i osobe usluge</t>
  </si>
  <si>
    <t>Dodatna ulaganja na postrojenjima i  opremi</t>
  </si>
  <si>
    <t>Rashodi za dodatna ulaganja u nefinancijsku imovinu</t>
  </si>
  <si>
    <t>Izvršenje 2022.</t>
  </si>
  <si>
    <t>Plan proračuna 2023.</t>
  </si>
  <si>
    <t>Ostvarenje/ izvršenje 2022.</t>
  </si>
  <si>
    <t>Izvršenje 30.06.2023.</t>
  </si>
  <si>
    <t>Ostvarenje/ izvršenje 30.06.2023.</t>
  </si>
  <si>
    <t>Licence</t>
  </si>
  <si>
    <t>Rashodi za nabavu neproizvedene dugotrajne imovine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</si>
  <si>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</si>
  <si>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POLUGODIŠNJI IZVJEŠTAJ O IZVRŠENJU FINANCIJSKOG PLANA ZA 2023.g.</t>
  </si>
  <si>
    <t>I. OPĆI DIO</t>
  </si>
  <si>
    <t>RASHODI PREMA FUNKCIJSKOJ KLASIFIKACIJI</t>
  </si>
  <si>
    <t>BROJČANA OZNAKA I NAZIV</t>
  </si>
  <si>
    <t>Plan tekuće godine</t>
  </si>
  <si>
    <t>5=4/2*100</t>
  </si>
  <si>
    <t xml:space="preserve">UKUPNO RASHODI </t>
  </si>
  <si>
    <t>09 Obrazovanje</t>
  </si>
  <si>
    <t>096 Dodatne usluge u obrazovanju</t>
  </si>
  <si>
    <t xml:space="preserve">Račun  rashoda/izdatka </t>
  </si>
  <si>
    <t>RAČUN PRIHODA I RASHODA PO IZVORIMA FINANCIRANJA</t>
  </si>
  <si>
    <t>Ukupno prijenos</t>
  </si>
  <si>
    <t>6=4/3*100</t>
  </si>
  <si>
    <t>4=3/2*100</t>
  </si>
  <si>
    <t>Izvorni plan 2023.</t>
  </si>
  <si>
    <t>Izvorni plan 2023,</t>
  </si>
  <si>
    <t>Račun  rashoda/izdatka</t>
  </si>
  <si>
    <t xml:space="preserve">AKTIVNOST - A621001 Redovita djelatnost Sveučilišta u Zagrebu </t>
  </si>
  <si>
    <t xml:space="preserve">AKTIVNOST - A622122 Programsko financiranje visokih učilišta </t>
  </si>
  <si>
    <t xml:space="preserve">AKTIVNOST - A679088 Redovna djelatnost Sveučilišta u Zagrebu </t>
  </si>
  <si>
    <t>AKTIVNOST - K679084 OP Konkuretnost i kohezija 2014.-2020.</t>
  </si>
  <si>
    <t>POLUGODIŠNJI IZVJEŠTAJ O IZVRŠENJU FINANCIJSKOG PLANA ZA 2023.G. - OPĆI DIO - SAŽETAK</t>
  </si>
  <si>
    <t>POLUGODIŠNJI IZVJEŠTAJ O IZVRŠENJU FINANCIJSKOG PLANA ZA 2023.G. - RAČUN PRIHODA  PO EKONOMSKOJ KLASIFIKACIJI</t>
  </si>
  <si>
    <t>POLUGODIŠNJI IZVJEŠTAJ O IZVRŠENJU FINANCIJSKOG PLANA ZA 2023.G. - RAČUN RASHODA  PO EKONOMSKOJ KLASIFIKACIJI</t>
  </si>
  <si>
    <t>POLUGODIŠNJI IZVJEŠTAJ O IZVRŠENJU FINANCIJSKOG PLANA ZA 2023.G. - PO EKONOMSKOJ KLASIFIKACIJI I IZVORIMA FINANCIRANJA</t>
  </si>
  <si>
    <t>POLUGODIŠNJI IZVJEŠTAJ O IZVRŠENJU FINANCIJSKOG PLANA ZA 2023.G. - PO PROGRAMSKOJ, EKONOMSKOJ I IZVORIMA FINANCIRANJA</t>
  </si>
  <si>
    <t xml:space="preserve">AKTIVNOST - A679078 EU projekti Sveučilišta u Zagrebu </t>
  </si>
  <si>
    <t>AKTIVNOST - K679116 Obnova infrastrukture i opreme u području obrazovanja oštećene potresom</t>
  </si>
  <si>
    <t>Prihodi od upravnih i administrativnih pristojbi, pristojbi po posebnim propisima i naknada</t>
  </si>
  <si>
    <t>Izvršenje 30.06.2022.</t>
  </si>
  <si>
    <t>Ostvarenje/ izvršenje                  30.06. 2022.</t>
  </si>
  <si>
    <t>Ostvarenje/ izvršenje                  30.06.2022.</t>
  </si>
  <si>
    <t>Izvršenje tekuće godine 30.06.2023.</t>
  </si>
  <si>
    <t>PRIJENOS</t>
  </si>
  <si>
    <t>5=4/3*100</t>
  </si>
  <si>
    <t>Opći prihodi i primici (1.1.+1.2.)</t>
  </si>
  <si>
    <t>u EUR</t>
  </si>
  <si>
    <t>Ostvarenje/ izvršenje 30.06.2022.</t>
  </si>
  <si>
    <t>Plan 2023.</t>
  </si>
  <si>
    <t>UKUPAN DONOS SREDSTAVA IZ PRETHODN GODINE</t>
  </si>
  <si>
    <t>PRIJENOS NEUTROŠENIH SREDSTAVA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</si>
</sst>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color rgb="FF00206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charset val="238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4" fillId="0" borderId="0"/>
    <xf numFmtId="0" fontId="29" fillId="0" borderId="0"/>
    <xf numFmtId="0" fontId="11" fillId="0" borderId="0"/>
    <xf numFmtId="0" fontId="20" fillId="0" borderId="0"/>
    <xf numFmtId="0" fontId="20" fillId="0" borderId="0"/>
  </cellStyleXfs>
  <cellXfs count="108">
    <xf numFmtId="0" fontId="0" fillId="0" borderId="0" xfId="0"/>
    <xf numFmtId="0" fontId="0" fillId="0" borderId="1" xfId="0" applyBorder="1"/>
    <xf numFmtId="0" fontId="9" fillId="0" borderId="1" xfId="0" applyFont="1" applyBorder="1"/>
    <xf numFmtId="0" fontId="10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Border="1"/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wrapText="1"/>
    </xf>
    <xf numFmtId="0" fontId="13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wrapText="1"/>
    </xf>
    <xf numFmtId="0" fontId="16" fillId="0" borderId="1" xfId="0" applyFont="1" applyBorder="1"/>
    <xf numFmtId="0" fontId="17" fillId="0" borderId="1" xfId="0" applyFont="1" applyBorder="1"/>
    <xf numFmtId="0" fontId="16" fillId="0" borderId="2" xfId="0" applyFont="1" applyBorder="1"/>
    <xf numFmtId="0" fontId="17" fillId="0" borderId="2" xfId="0" applyFont="1" applyBorder="1"/>
    <xf numFmtId="0" fontId="10" fillId="0" borderId="2" xfId="0" applyFont="1" applyBorder="1" applyAlignment="1">
      <alignment horizontal="center" wrapText="1"/>
    </xf>
    <xf numFmtId="0" fontId="9" fillId="0" borderId="4" xfId="0" applyFont="1" applyBorder="1"/>
    <xf numFmtId="0" fontId="12" fillId="0" borderId="1" xfId="3" applyFont="1" applyBorder="1" applyAlignment="1">
      <alignment horizontal="right" vertical="center" wrapText="1"/>
    </xf>
    <xf numFmtId="0" fontId="18" fillId="0" borderId="1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9" fillId="0" borderId="1" xfId="0" applyNumberFormat="1" applyFont="1" applyBorder="1"/>
    <xf numFmtId="3" fontId="9" fillId="0" borderId="2" xfId="0" applyNumberFormat="1" applyFont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3" fontId="10" fillId="0" borderId="1" xfId="0" applyNumberFormat="1" applyFont="1" applyBorder="1"/>
    <xf numFmtId="0" fontId="14" fillId="0" borderId="1" xfId="2" applyFont="1" applyBorder="1" applyAlignment="1">
      <alignment horizontal="right" wrapText="1"/>
    </xf>
    <xf numFmtId="3" fontId="0" fillId="0" borderId="0" xfId="0" applyNumberFormat="1"/>
    <xf numFmtId="1" fontId="9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10" fillId="3" borderId="1" xfId="0" applyNumberFormat="1" applyFont="1" applyFill="1" applyBorder="1"/>
    <xf numFmtId="1" fontId="10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6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6" fillId="0" borderId="2" xfId="0" applyFont="1" applyBorder="1" applyAlignment="1">
      <alignment vertical="top"/>
    </xf>
    <xf numFmtId="0" fontId="12" fillId="0" borderId="1" xfId="1" applyFont="1" applyBorder="1" applyAlignment="1">
      <alignment horizontal="left" vertical="top" wrapText="1"/>
    </xf>
    <xf numFmtId="0" fontId="17" fillId="0" borderId="2" xfId="0" applyFont="1" applyBorder="1" applyAlignment="1">
      <alignment vertical="top"/>
    </xf>
    <xf numFmtId="0" fontId="13" fillId="0" borderId="1" xfId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26" fillId="0" borderId="0" xfId="0" applyFont="1"/>
    <xf numFmtId="0" fontId="27" fillId="5" borderId="0" xfId="4" applyFont="1" applyFill="1" applyAlignment="1">
      <alignment horizontal="center" vertical="center" wrapText="1"/>
    </xf>
    <xf numFmtId="0" fontId="28" fillId="5" borderId="0" xfId="4" applyFont="1" applyFill="1" applyAlignment="1">
      <alignment vertical="center" wrapText="1"/>
    </xf>
    <xf numFmtId="3" fontId="4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5" borderId="1" xfId="0" applyNumberFormat="1" applyFill="1" applyBorder="1"/>
    <xf numFmtId="0" fontId="0" fillId="3" borderId="4" xfId="0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3" fillId="0" borderId="1" xfId="0" applyFont="1" applyBorder="1"/>
    <xf numFmtId="3" fontId="3" fillId="0" borderId="1" xfId="0" applyNumberFormat="1" applyFont="1" applyBorder="1"/>
    <xf numFmtId="0" fontId="23" fillId="0" borderId="1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3" fontId="2" fillId="0" borderId="1" xfId="0" applyNumberFormat="1" applyFont="1" applyBorder="1"/>
    <xf numFmtId="0" fontId="13" fillId="2" borderId="1" xfId="1" applyFont="1" applyFill="1" applyBorder="1" applyAlignment="1">
      <alignment horizontal="left" vertical="center" wrapText="1"/>
    </xf>
    <xf numFmtId="0" fontId="30" fillId="0" borderId="0" xfId="0" applyFont="1" applyAlignment="1">
      <alignment horizontal="right"/>
    </xf>
    <xf numFmtId="3" fontId="9" fillId="5" borderId="1" xfId="0" applyNumberFormat="1" applyFont="1" applyFill="1" applyBorder="1"/>
    <xf numFmtId="3" fontId="0" fillId="5" borderId="2" xfId="0" applyNumberFormat="1" applyFill="1" applyBorder="1"/>
    <xf numFmtId="3" fontId="9" fillId="5" borderId="2" xfId="0" applyNumberFormat="1" applyFont="1" applyFill="1" applyBorder="1"/>
    <xf numFmtId="3" fontId="7" fillId="5" borderId="1" xfId="0" applyNumberFormat="1" applyFont="1" applyFill="1" applyBorder="1"/>
    <xf numFmtId="3" fontId="1" fillId="0" borderId="1" xfId="0" applyNumberFormat="1" applyFont="1" applyBorder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5" fillId="5" borderId="0" xfId="4" applyFont="1" applyFill="1" applyAlignment="1">
      <alignment horizontal="center" vertical="center" wrapText="1"/>
    </xf>
    <xf numFmtId="0" fontId="27" fillId="5" borderId="0" xfId="4" applyFont="1" applyFill="1" applyAlignment="1">
      <alignment horizontal="center" vertical="center" wrapText="1"/>
    </xf>
    <xf numFmtId="0" fontId="28" fillId="5" borderId="0" xfId="4" applyFont="1" applyFill="1" applyAlignment="1">
      <alignment vertic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3" fontId="18" fillId="5" borderId="1" xfId="0" applyNumberFormat="1" applyFont="1" applyFill="1" applyBorder="1"/>
    <xf numFmtId="3" fontId="3" fillId="5" borderId="1" xfId="0" applyNumberFormat="1" applyFont="1" applyFill="1" applyBorder="1"/>
    <xf numFmtId="3" fontId="0" fillId="5" borderId="5" xfId="0" applyNumberFormat="1" applyFill="1" applyBorder="1"/>
  </cellXfs>
  <cellStyles count="10">
    <cellStyle name="Normal" xfId="0" builtinId="0"/>
    <cellStyle name="Normal 2" xfId="6" xr:uid="{C9C29E78-9AA5-4A99-B1B9-DAF4A37CFA3A}"/>
    <cellStyle name="Normal 3" xfId="8" xr:uid="{657902D6-57D5-4BE7-8926-AFD731299D53}"/>
    <cellStyle name="Normalno 2" xfId="4" xr:uid="{00000000-0005-0000-0000-000001000000}"/>
    <cellStyle name="Normalno 3" xfId="9" xr:uid="{2FFF2E58-A4C9-419D-9C68-3F5319E02178}"/>
    <cellStyle name="Normalno 4" xfId="5" xr:uid="{1AF9663A-6C50-4E21-B46F-CD3CA4E82F6A}"/>
    <cellStyle name="Obično_List1" xfId="7" xr:uid="{E7F4BC5B-2458-4E6B-B2D6-DCD56DF39D53}"/>
    <cellStyle name="Obično_List4" xfId="1" xr:uid="{00000000-0005-0000-0000-000002000000}"/>
    <cellStyle name="Obično_List5" xfId="2" xr:uid="{00000000-0005-0000-0000-000003000000}"/>
    <cellStyle name="Obično_List7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19"/>
  <sheetViews>
    <sheetView tabSelected="1" zoomScale="130" zoomScaleNormal="130" workbookViewId="0">
      <selection activeCell="C23" sqref="C23"/>
    </sheetView>
  </sheetViews>
  <sheetFormatPr defaultColWidth="8.85546875" defaultRowHeight="15" x14ac:dyDescent="0.25"/>
  <cols>
    <col min="1" max="1" width="62.42578125" customWidth="1"/>
    <col min="2" max="2" width="13.28515625" customWidth="1"/>
    <col min="3" max="3" width="14.28515625" customWidth="1"/>
    <col min="4" max="4" width="12.7109375" customWidth="1"/>
    <col min="7" max="7" width="10.85546875" bestFit="1" customWidth="1"/>
    <col min="8" max="8" width="9.85546875" bestFit="1" customWidth="1"/>
  </cols>
  <sheetData>
    <row r="2" spans="1:10" x14ac:dyDescent="0.25">
      <c r="A2" s="77" t="s">
        <v>194</v>
      </c>
      <c r="B2" s="78"/>
      <c r="C2" s="78"/>
      <c r="D2" s="79"/>
    </row>
    <row r="3" spans="1:10" x14ac:dyDescent="0.25">
      <c r="D3" s="71" t="s">
        <v>209</v>
      </c>
    </row>
    <row r="4" spans="1:10" ht="47.25" customHeight="1" x14ac:dyDescent="0.25">
      <c r="A4" s="6" t="s">
        <v>0</v>
      </c>
      <c r="B4" s="5" t="s">
        <v>202</v>
      </c>
      <c r="C4" s="5" t="s">
        <v>211</v>
      </c>
      <c r="D4" s="5" t="s">
        <v>168</v>
      </c>
    </row>
    <row r="5" spans="1:10" x14ac:dyDescent="0.25">
      <c r="A5" s="2" t="s">
        <v>1</v>
      </c>
      <c r="B5" s="28">
        <v>4839227.2811732702</v>
      </c>
      <c r="C5" s="28">
        <f>C6+C7</f>
        <v>10115431</v>
      </c>
      <c r="D5" s="28">
        <f>D6+D7</f>
        <v>5296112</v>
      </c>
    </row>
    <row r="6" spans="1:10" x14ac:dyDescent="0.25">
      <c r="A6" s="1" t="s">
        <v>2</v>
      </c>
      <c r="B6" s="26">
        <v>4839120.5786714442</v>
      </c>
      <c r="C6" s="26">
        <v>10115099</v>
      </c>
      <c r="D6" s="26">
        <v>5296039</v>
      </c>
    </row>
    <row r="7" spans="1:10" x14ac:dyDescent="0.25">
      <c r="A7" s="1" t="s">
        <v>3</v>
      </c>
      <c r="B7" s="26">
        <v>106.70250182493862</v>
      </c>
      <c r="C7" s="26">
        <v>332</v>
      </c>
      <c r="D7" s="26">
        <v>73</v>
      </c>
    </row>
    <row r="8" spans="1:10" x14ac:dyDescent="0.25">
      <c r="A8" s="2" t="s">
        <v>4</v>
      </c>
      <c r="B8" s="28">
        <v>4861085.0992102986</v>
      </c>
      <c r="C8" s="28">
        <f>C9+C10</f>
        <v>9948821</v>
      </c>
      <c r="D8" s="28">
        <f>D9+D10</f>
        <v>4878535</v>
      </c>
    </row>
    <row r="9" spans="1:10" x14ac:dyDescent="0.25">
      <c r="A9" s="1" t="s">
        <v>5</v>
      </c>
      <c r="B9" s="26">
        <v>4665640.9064967809</v>
      </c>
      <c r="C9" s="26">
        <v>9750471</v>
      </c>
      <c r="D9" s="26">
        <v>4798499</v>
      </c>
    </row>
    <row r="10" spans="1:10" x14ac:dyDescent="0.25">
      <c r="A10" s="1" t="s">
        <v>6</v>
      </c>
      <c r="B10" s="26">
        <v>195444.19271351781</v>
      </c>
      <c r="C10" s="26">
        <v>198350</v>
      </c>
      <c r="D10" s="26">
        <v>80036</v>
      </c>
    </row>
    <row r="11" spans="1:10" x14ac:dyDescent="0.25">
      <c r="A11" s="3" t="s">
        <v>7</v>
      </c>
      <c r="B11" s="28">
        <f>B5-B8</f>
        <v>-21857.818037028424</v>
      </c>
      <c r="C11" s="28">
        <f>C5-C8</f>
        <v>166610</v>
      </c>
      <c r="D11" s="28">
        <f>D5-D8</f>
        <v>417577</v>
      </c>
    </row>
    <row r="12" spans="1:10" ht="30" x14ac:dyDescent="0.25">
      <c r="A12" s="6" t="s">
        <v>8</v>
      </c>
      <c r="B12" s="5" t="s">
        <v>202</v>
      </c>
      <c r="C12" s="5" t="s">
        <v>166</v>
      </c>
      <c r="D12" s="5" t="s">
        <v>168</v>
      </c>
    </row>
    <row r="13" spans="1:10" x14ac:dyDescent="0.25">
      <c r="A13" s="1" t="s">
        <v>212</v>
      </c>
      <c r="B13" s="69">
        <v>-28983.414957860499</v>
      </c>
      <c r="C13" s="26">
        <v>701970</v>
      </c>
      <c r="D13" s="26">
        <v>621185</v>
      </c>
    </row>
    <row r="14" spans="1:10" x14ac:dyDescent="0.25">
      <c r="A14" s="3" t="s">
        <v>213</v>
      </c>
      <c r="B14" s="28">
        <v>-50841.211759240803</v>
      </c>
      <c r="C14" s="28">
        <f>C13+C5-C8</f>
        <v>868580</v>
      </c>
      <c r="D14" s="28">
        <f>D13+D5-D8</f>
        <v>1038762</v>
      </c>
    </row>
    <row r="15" spans="1:10" ht="30" x14ac:dyDescent="0.25">
      <c r="A15" s="6" t="s">
        <v>9</v>
      </c>
      <c r="B15" s="5" t="s">
        <v>165</v>
      </c>
      <c r="C15" s="5" t="s">
        <v>166</v>
      </c>
      <c r="D15" s="5" t="s">
        <v>168</v>
      </c>
      <c r="J15" s="37"/>
    </row>
    <row r="16" spans="1:10" x14ac:dyDescent="0.25">
      <c r="A16" s="1" t="s">
        <v>10</v>
      </c>
      <c r="B16" s="26">
        <v>0</v>
      </c>
      <c r="C16" s="26">
        <v>0</v>
      </c>
      <c r="D16" s="26">
        <v>0</v>
      </c>
    </row>
    <row r="17" spans="1:4" x14ac:dyDescent="0.25">
      <c r="A17" s="1" t="s">
        <v>11</v>
      </c>
      <c r="B17" s="26">
        <v>0</v>
      </c>
      <c r="C17" s="26">
        <v>0</v>
      </c>
      <c r="D17" s="26">
        <v>0</v>
      </c>
    </row>
    <row r="18" spans="1:4" x14ac:dyDescent="0.25">
      <c r="A18" s="3" t="s">
        <v>12</v>
      </c>
      <c r="B18" s="26">
        <v>0</v>
      </c>
      <c r="C18" s="26">
        <v>0</v>
      </c>
      <c r="D18" s="26">
        <v>0</v>
      </c>
    </row>
    <row r="19" spans="1:4" x14ac:dyDescent="0.25">
      <c r="A19" s="2" t="s">
        <v>13</v>
      </c>
      <c r="B19" s="26">
        <v>0</v>
      </c>
      <c r="C19" s="26">
        <v>0</v>
      </c>
      <c r="D19" s="26">
        <v>0</v>
      </c>
    </row>
  </sheetData>
  <mergeCells count="1">
    <mergeCell ref="A2:D2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F75"/>
  <sheetViews>
    <sheetView topLeftCell="A21" workbookViewId="0">
      <selection activeCell="I49" sqref="I49"/>
    </sheetView>
  </sheetViews>
  <sheetFormatPr defaultColWidth="8.85546875" defaultRowHeight="15" x14ac:dyDescent="0.25"/>
  <cols>
    <col min="2" max="2" width="59.42578125" customWidth="1"/>
    <col min="3" max="3" width="15.2851562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4.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132</v>
      </c>
      <c r="B4" s="98"/>
      <c r="C4" s="98"/>
      <c r="D4" s="98"/>
      <c r="E4" s="98"/>
      <c r="F4" s="98"/>
    </row>
    <row r="7" spans="1:6" x14ac:dyDescent="0.25">
      <c r="A7" s="98" t="s">
        <v>199</v>
      </c>
      <c r="B7" s="98"/>
    </row>
    <row r="8" spans="1:6" ht="45" x14ac:dyDescent="0.25">
      <c r="A8" s="5" t="s">
        <v>189</v>
      </c>
      <c r="B8" s="5" t="s">
        <v>15</v>
      </c>
      <c r="C8" s="5" t="s">
        <v>210</v>
      </c>
      <c r="D8" s="5" t="s">
        <v>187</v>
      </c>
      <c r="E8" s="5" t="s">
        <v>169</v>
      </c>
      <c r="F8" s="5" t="s">
        <v>16</v>
      </c>
    </row>
    <row r="9" spans="1:6" x14ac:dyDescent="0.25">
      <c r="A9" s="80">
        <v>1</v>
      </c>
      <c r="B9" s="81"/>
      <c r="C9" s="60">
        <v>2</v>
      </c>
      <c r="D9" s="7">
        <v>3</v>
      </c>
      <c r="E9" s="7">
        <v>4</v>
      </c>
      <c r="F9" s="7" t="s">
        <v>207</v>
      </c>
    </row>
    <row r="10" spans="1:6" x14ac:dyDescent="0.25">
      <c r="A10" s="17">
        <v>31</v>
      </c>
      <c r="B10" s="9" t="s">
        <v>17</v>
      </c>
      <c r="C10" s="28">
        <v>9026.7436458955472</v>
      </c>
      <c r="D10" s="28">
        <v>21041</v>
      </c>
      <c r="E10" s="28">
        <f>E11+E13+E15</f>
        <v>10302.23</v>
      </c>
      <c r="F10" s="38">
        <f>E10/D10*100</f>
        <v>48.962644361009453</v>
      </c>
    </row>
    <row r="11" spans="1:6" x14ac:dyDescent="0.25">
      <c r="A11" s="17">
        <v>311</v>
      </c>
      <c r="B11" s="17" t="s">
        <v>18</v>
      </c>
      <c r="C11" s="28">
        <v>7748.2248324374541</v>
      </c>
      <c r="D11" s="28"/>
      <c r="E11" s="28">
        <f t="shared" ref="E11" si="0">E12</f>
        <v>8585.6</v>
      </c>
      <c r="F11" s="38" t="s">
        <v>97</v>
      </c>
    </row>
    <row r="12" spans="1:6" ht="15.75" customHeight="1" x14ac:dyDescent="0.25">
      <c r="A12" s="18">
        <v>3111</v>
      </c>
      <c r="B12" s="10" t="s">
        <v>19</v>
      </c>
      <c r="C12" s="26">
        <v>7748.2248324374541</v>
      </c>
      <c r="D12" s="26"/>
      <c r="E12" s="26">
        <v>8585.6</v>
      </c>
      <c r="F12" s="38" t="s">
        <v>97</v>
      </c>
    </row>
    <row r="13" spans="1:6" x14ac:dyDescent="0.25">
      <c r="A13" s="17">
        <v>312</v>
      </c>
      <c r="B13" s="9" t="s">
        <v>20</v>
      </c>
      <c r="C13" s="28">
        <v>0</v>
      </c>
      <c r="D13" s="28"/>
      <c r="E13" s="28">
        <f>E14</f>
        <v>300</v>
      </c>
      <c r="F13" s="38" t="s">
        <v>97</v>
      </c>
    </row>
    <row r="14" spans="1:6" x14ac:dyDescent="0.25">
      <c r="A14" s="18">
        <v>3121</v>
      </c>
      <c r="B14" s="10" t="s">
        <v>20</v>
      </c>
      <c r="C14" s="26">
        <v>0</v>
      </c>
      <c r="D14" s="26"/>
      <c r="E14" s="26">
        <v>300</v>
      </c>
      <c r="F14" s="38" t="s">
        <v>97</v>
      </c>
    </row>
    <row r="15" spans="1:6" x14ac:dyDescent="0.25">
      <c r="A15" s="17">
        <v>313</v>
      </c>
      <c r="B15" s="9" t="s">
        <v>22</v>
      </c>
      <c r="C15" s="28">
        <v>1278.5188134580926</v>
      </c>
      <c r="D15" s="28"/>
      <c r="E15" s="28">
        <f t="shared" ref="E15" si="1">E16</f>
        <v>1416.63</v>
      </c>
      <c r="F15" s="38" t="s">
        <v>97</v>
      </c>
    </row>
    <row r="16" spans="1:6" x14ac:dyDescent="0.25">
      <c r="A16" s="18">
        <v>3132</v>
      </c>
      <c r="B16" s="10" t="s">
        <v>23</v>
      </c>
      <c r="C16" s="26">
        <v>1278.5188134580926</v>
      </c>
      <c r="D16" s="26"/>
      <c r="E16" s="26">
        <v>1416.63</v>
      </c>
      <c r="F16" s="38" t="s">
        <v>97</v>
      </c>
    </row>
    <row r="17" spans="1:6" x14ac:dyDescent="0.25">
      <c r="A17" s="17">
        <v>32</v>
      </c>
      <c r="B17" s="9" t="s">
        <v>25</v>
      </c>
      <c r="C17" s="28">
        <v>9949.167164377197</v>
      </c>
      <c r="D17" s="28">
        <v>32417</v>
      </c>
      <c r="E17" s="28">
        <f>E18+E22+E28+E37</f>
        <v>8162.7</v>
      </c>
      <c r="F17" s="38">
        <f t="shared" ref="F17:F48" si="2">E17/D17*100</f>
        <v>25.180306629237748</v>
      </c>
    </row>
    <row r="18" spans="1:6" x14ac:dyDescent="0.25">
      <c r="A18" s="17">
        <v>321</v>
      </c>
      <c r="B18" s="9" t="s">
        <v>26</v>
      </c>
      <c r="C18" s="28">
        <v>3404.3400358351582</v>
      </c>
      <c r="D18" s="28"/>
      <c r="E18" s="28">
        <f t="shared" ref="E18" si="3">E19+E20+E21</f>
        <v>5876.9299999999994</v>
      </c>
      <c r="F18" s="38" t="s">
        <v>97</v>
      </c>
    </row>
    <row r="19" spans="1:6" x14ac:dyDescent="0.25">
      <c r="A19" s="18">
        <v>3211</v>
      </c>
      <c r="B19" s="10" t="s">
        <v>27</v>
      </c>
      <c r="C19" s="26">
        <v>3173.4023491937087</v>
      </c>
      <c r="D19" s="26"/>
      <c r="E19" s="26">
        <v>5684.48</v>
      </c>
      <c r="F19" s="38" t="s">
        <v>97</v>
      </c>
    </row>
    <row r="20" spans="1:6" x14ac:dyDescent="0.25">
      <c r="A20" s="18">
        <v>3212</v>
      </c>
      <c r="B20" s="10" t="s">
        <v>28</v>
      </c>
      <c r="C20" s="26">
        <v>230.93768664144932</v>
      </c>
      <c r="D20" s="26"/>
      <c r="E20" s="26">
        <v>192.45</v>
      </c>
      <c r="F20" s="38" t="s">
        <v>97</v>
      </c>
    </row>
    <row r="21" spans="1:6" x14ac:dyDescent="0.25">
      <c r="A21" s="18">
        <v>3213</v>
      </c>
      <c r="B21" s="10" t="s">
        <v>103</v>
      </c>
      <c r="C21" s="26">
        <v>0</v>
      </c>
      <c r="D21" s="26"/>
      <c r="E21" s="26">
        <v>0</v>
      </c>
      <c r="F21" s="38" t="s">
        <v>97</v>
      </c>
    </row>
    <row r="22" spans="1:6" x14ac:dyDescent="0.25">
      <c r="A22" s="17">
        <v>322</v>
      </c>
      <c r="B22" s="9" t="s">
        <v>29</v>
      </c>
      <c r="C22" s="28">
        <v>6429.6237308381442</v>
      </c>
      <c r="D22" s="28"/>
      <c r="E22" s="28">
        <f>E23+E24+E26+E27+E25</f>
        <v>580.47</v>
      </c>
      <c r="F22" s="38" t="s">
        <v>97</v>
      </c>
    </row>
    <row r="23" spans="1:6" x14ac:dyDescent="0.25">
      <c r="A23" s="18">
        <v>3221</v>
      </c>
      <c r="B23" s="10" t="s">
        <v>30</v>
      </c>
      <c r="C23" s="26">
        <v>103.25834494657906</v>
      </c>
      <c r="D23" s="26"/>
      <c r="E23" s="26">
        <v>0</v>
      </c>
      <c r="F23" s="38" t="s">
        <v>97</v>
      </c>
    </row>
    <row r="24" spans="1:6" x14ac:dyDescent="0.25">
      <c r="A24" s="18">
        <v>3222</v>
      </c>
      <c r="B24" s="10" t="s">
        <v>31</v>
      </c>
      <c r="C24" s="26">
        <v>6269.8254695069345</v>
      </c>
      <c r="D24" s="26"/>
      <c r="E24" s="26">
        <v>580.47</v>
      </c>
      <c r="F24" s="38" t="s">
        <v>97</v>
      </c>
    </row>
    <row r="25" spans="1:6" x14ac:dyDescent="0.25">
      <c r="A25" s="18">
        <v>3223</v>
      </c>
      <c r="B25" s="10" t="s">
        <v>32</v>
      </c>
      <c r="C25" s="26">
        <v>56.539916384630693</v>
      </c>
      <c r="D25" s="26"/>
      <c r="E25" s="26">
        <v>0</v>
      </c>
      <c r="F25" s="38" t="s">
        <v>97</v>
      </c>
    </row>
    <row r="26" spans="1:6" x14ac:dyDescent="0.25">
      <c r="A26" s="18">
        <v>3224</v>
      </c>
      <c r="B26" s="10" t="s">
        <v>33</v>
      </c>
      <c r="C26" s="26">
        <v>0</v>
      </c>
      <c r="D26" s="26"/>
      <c r="E26" s="26">
        <v>0</v>
      </c>
      <c r="F26" s="38" t="s">
        <v>97</v>
      </c>
    </row>
    <row r="27" spans="1:6" x14ac:dyDescent="0.25">
      <c r="A27" s="18">
        <v>3227</v>
      </c>
      <c r="B27" s="10" t="s">
        <v>161</v>
      </c>
      <c r="C27" s="26">
        <v>0</v>
      </c>
      <c r="D27" s="26"/>
      <c r="E27" s="26">
        <v>0</v>
      </c>
      <c r="F27" s="38" t="s">
        <v>97</v>
      </c>
    </row>
    <row r="28" spans="1:6" x14ac:dyDescent="0.25">
      <c r="A28" s="17">
        <v>323</v>
      </c>
      <c r="B28" s="9" t="s">
        <v>34</v>
      </c>
      <c r="C28" s="28">
        <v>110.15993098413962</v>
      </c>
      <c r="D28" s="28"/>
      <c r="E28" s="28">
        <f>E29+E30+E34+E31+E33+E32</f>
        <v>1617.5</v>
      </c>
      <c r="F28" s="38" t="s">
        <v>97</v>
      </c>
    </row>
    <row r="29" spans="1:6" x14ac:dyDescent="0.25">
      <c r="A29" s="18">
        <v>3231</v>
      </c>
      <c r="B29" s="10" t="s">
        <v>35</v>
      </c>
      <c r="C29" s="26">
        <v>46</v>
      </c>
      <c r="D29" s="26"/>
      <c r="E29" s="26">
        <v>687.5</v>
      </c>
      <c r="F29" s="38" t="s">
        <v>97</v>
      </c>
    </row>
    <row r="30" spans="1:6" x14ac:dyDescent="0.25">
      <c r="A30" s="18">
        <v>3232</v>
      </c>
      <c r="B30" s="10" t="s">
        <v>36</v>
      </c>
      <c r="C30" s="26">
        <v>64</v>
      </c>
      <c r="D30" s="26"/>
      <c r="E30" s="26">
        <v>930</v>
      </c>
      <c r="F30" s="38" t="s">
        <v>97</v>
      </c>
    </row>
    <row r="31" spans="1:6" x14ac:dyDescent="0.25">
      <c r="A31" s="18">
        <v>3233</v>
      </c>
      <c r="B31" s="10" t="s">
        <v>37</v>
      </c>
      <c r="C31" s="26">
        <v>0</v>
      </c>
      <c r="D31" s="26"/>
      <c r="E31" s="26">
        <v>0</v>
      </c>
      <c r="F31" s="38" t="s">
        <v>97</v>
      </c>
    </row>
    <row r="32" spans="1:6" x14ac:dyDescent="0.25">
      <c r="A32" s="18">
        <v>3236</v>
      </c>
      <c r="B32" s="10" t="s">
        <v>40</v>
      </c>
      <c r="C32" s="26">
        <v>0</v>
      </c>
      <c r="D32" s="26"/>
      <c r="E32" s="26">
        <v>0</v>
      </c>
      <c r="F32" s="38" t="s">
        <v>97</v>
      </c>
    </row>
    <row r="33" spans="1:6" x14ac:dyDescent="0.25">
      <c r="A33" s="18">
        <v>3237</v>
      </c>
      <c r="B33" s="10" t="s">
        <v>162</v>
      </c>
      <c r="C33" s="26">
        <v>0</v>
      </c>
      <c r="D33" s="26"/>
      <c r="E33" s="26">
        <v>0</v>
      </c>
      <c r="F33" s="38" t="s">
        <v>97</v>
      </c>
    </row>
    <row r="34" spans="1:6" x14ac:dyDescent="0.25">
      <c r="A34" s="18">
        <v>3239</v>
      </c>
      <c r="B34" s="10" t="s">
        <v>43</v>
      </c>
      <c r="C34" s="26">
        <v>0</v>
      </c>
      <c r="D34" s="26"/>
      <c r="E34" s="26">
        <v>0</v>
      </c>
      <c r="F34" s="38" t="s">
        <v>97</v>
      </c>
    </row>
    <row r="35" spans="1:6" x14ac:dyDescent="0.25">
      <c r="A35" s="17">
        <v>324</v>
      </c>
      <c r="B35" s="9" t="s">
        <v>46</v>
      </c>
      <c r="C35" s="28">
        <v>0</v>
      </c>
      <c r="D35" s="28"/>
      <c r="E35" s="28">
        <v>0</v>
      </c>
      <c r="F35" s="38" t="s">
        <v>97</v>
      </c>
    </row>
    <row r="36" spans="1:6" x14ac:dyDescent="0.25">
      <c r="A36" s="18">
        <v>3241</v>
      </c>
      <c r="B36" s="10" t="s">
        <v>46</v>
      </c>
      <c r="C36" s="26">
        <v>0</v>
      </c>
      <c r="D36" s="26"/>
      <c r="E36" s="26">
        <v>0</v>
      </c>
      <c r="F36" s="38" t="s">
        <v>97</v>
      </c>
    </row>
    <row r="37" spans="1:6" x14ac:dyDescent="0.25">
      <c r="A37" s="17">
        <v>329</v>
      </c>
      <c r="B37" s="9" t="s">
        <v>47</v>
      </c>
      <c r="C37" s="28">
        <v>5</v>
      </c>
      <c r="D37" s="28"/>
      <c r="E37" s="28">
        <f>E38+E39</f>
        <v>87.8</v>
      </c>
      <c r="F37" s="38" t="s">
        <v>97</v>
      </c>
    </row>
    <row r="38" spans="1:6" x14ac:dyDescent="0.25">
      <c r="A38" s="18">
        <v>3293</v>
      </c>
      <c r="B38" s="10" t="s">
        <v>50</v>
      </c>
      <c r="C38" s="26">
        <v>0</v>
      </c>
      <c r="D38" s="26"/>
      <c r="E38" s="26">
        <v>87.8</v>
      </c>
      <c r="F38" s="38" t="s">
        <v>97</v>
      </c>
    </row>
    <row r="39" spans="1:6" x14ac:dyDescent="0.25">
      <c r="A39" s="18">
        <v>3299</v>
      </c>
      <c r="B39" s="10" t="s">
        <v>47</v>
      </c>
      <c r="C39" s="43">
        <v>5</v>
      </c>
      <c r="D39" s="43"/>
      <c r="E39" s="43">
        <v>0</v>
      </c>
      <c r="F39" s="38" t="s">
        <v>97</v>
      </c>
    </row>
    <row r="40" spans="1:6" x14ac:dyDescent="0.25">
      <c r="A40" s="17">
        <v>34</v>
      </c>
      <c r="B40" s="9" t="s">
        <v>53</v>
      </c>
      <c r="C40" s="28">
        <v>506.33751410179838</v>
      </c>
      <c r="D40" s="28">
        <v>560</v>
      </c>
      <c r="E40" s="28">
        <f t="shared" ref="E40" si="4">E41</f>
        <v>454.41</v>
      </c>
      <c r="F40" s="38">
        <f t="shared" si="2"/>
        <v>81.144642857142856</v>
      </c>
    </row>
    <row r="41" spans="1:6" x14ac:dyDescent="0.25">
      <c r="A41" s="17">
        <v>343</v>
      </c>
      <c r="B41" s="9" t="s">
        <v>54</v>
      </c>
      <c r="C41" s="28">
        <v>506.33751410179838</v>
      </c>
      <c r="D41" s="28"/>
      <c r="E41" s="28">
        <f t="shared" ref="E41" si="5">E42+E43</f>
        <v>454.41</v>
      </c>
      <c r="F41" s="38" t="s">
        <v>97</v>
      </c>
    </row>
    <row r="42" spans="1:6" x14ac:dyDescent="0.25">
      <c r="A42" s="18">
        <v>3431</v>
      </c>
      <c r="B42" s="10" t="s">
        <v>55</v>
      </c>
      <c r="C42" s="26">
        <v>373.34926007034306</v>
      </c>
      <c r="D42" s="26"/>
      <c r="E42" s="26">
        <v>454.41</v>
      </c>
      <c r="F42" s="38" t="s">
        <v>97</v>
      </c>
    </row>
    <row r="43" spans="1:6" x14ac:dyDescent="0.25">
      <c r="A43" s="20">
        <v>3432</v>
      </c>
      <c r="B43" s="10" t="s">
        <v>106</v>
      </c>
      <c r="C43" s="26">
        <v>132.98825403145528</v>
      </c>
      <c r="D43" s="26"/>
      <c r="E43" s="26">
        <v>0</v>
      </c>
      <c r="F43" s="38" t="s">
        <v>97</v>
      </c>
    </row>
    <row r="44" spans="1:6" x14ac:dyDescent="0.25">
      <c r="A44" s="19">
        <v>36</v>
      </c>
      <c r="B44" s="9" t="s">
        <v>108</v>
      </c>
      <c r="C44" s="28">
        <v>0</v>
      </c>
      <c r="D44" s="28">
        <v>0</v>
      </c>
      <c r="E44" s="28">
        <f t="shared" ref="E44" si="6">E45</f>
        <v>0</v>
      </c>
      <c r="F44" s="38" t="s">
        <v>97</v>
      </c>
    </row>
    <row r="45" spans="1:6" x14ac:dyDescent="0.25">
      <c r="A45" s="20">
        <v>369</v>
      </c>
      <c r="B45" s="10" t="s">
        <v>94</v>
      </c>
      <c r="C45" s="26">
        <v>0</v>
      </c>
      <c r="D45" s="26"/>
      <c r="E45" s="26">
        <v>0</v>
      </c>
      <c r="F45" s="38" t="s">
        <v>97</v>
      </c>
    </row>
    <row r="46" spans="1:6" x14ac:dyDescent="0.25">
      <c r="A46" s="17">
        <v>37</v>
      </c>
      <c r="B46" s="9" t="s">
        <v>110</v>
      </c>
      <c r="C46" s="28">
        <v>0</v>
      </c>
      <c r="D46" s="28">
        <v>0</v>
      </c>
      <c r="E46" s="28">
        <f>E47</f>
        <v>0</v>
      </c>
      <c r="F46" s="38" t="s">
        <v>97</v>
      </c>
    </row>
    <row r="47" spans="1:6" x14ac:dyDescent="0.25">
      <c r="A47" s="18">
        <v>372</v>
      </c>
      <c r="B47" s="10" t="s">
        <v>118</v>
      </c>
      <c r="C47" s="26">
        <v>0</v>
      </c>
      <c r="D47" s="26"/>
      <c r="E47" s="26">
        <v>0</v>
      </c>
      <c r="F47" s="38" t="s">
        <v>97</v>
      </c>
    </row>
    <row r="48" spans="1:6" x14ac:dyDescent="0.25">
      <c r="A48" s="17">
        <v>42</v>
      </c>
      <c r="B48" s="16" t="s">
        <v>56</v>
      </c>
      <c r="C48" s="28">
        <v>4785.1881345809279</v>
      </c>
      <c r="D48" s="28">
        <v>9730</v>
      </c>
      <c r="E48" s="28">
        <f>E49</f>
        <v>2912.5</v>
      </c>
      <c r="F48" s="38">
        <f t="shared" si="2"/>
        <v>29.933196300102775</v>
      </c>
    </row>
    <row r="49" spans="1:6" x14ac:dyDescent="0.25">
      <c r="A49" s="17">
        <v>422</v>
      </c>
      <c r="B49" s="16" t="s">
        <v>59</v>
      </c>
      <c r="C49" s="28">
        <v>4785.1881345809279</v>
      </c>
      <c r="D49" s="28"/>
      <c r="E49" s="28">
        <f>E50+E51+E52</f>
        <v>2912.5</v>
      </c>
      <c r="F49" s="38" t="s">
        <v>97</v>
      </c>
    </row>
    <row r="50" spans="1:6" x14ac:dyDescent="0.25">
      <c r="A50" s="18">
        <v>4221</v>
      </c>
      <c r="B50" s="13" t="s">
        <v>57</v>
      </c>
      <c r="C50" s="26">
        <v>0</v>
      </c>
      <c r="D50" s="26"/>
      <c r="E50" s="26">
        <v>0</v>
      </c>
      <c r="F50" s="38" t="s">
        <v>97</v>
      </c>
    </row>
    <row r="51" spans="1:6" x14ac:dyDescent="0.25">
      <c r="A51" s="18">
        <v>4224</v>
      </c>
      <c r="B51" s="13" t="s">
        <v>61</v>
      </c>
      <c r="C51" s="26">
        <v>234.78664808547347</v>
      </c>
      <c r="D51" s="26"/>
      <c r="E51" s="26">
        <v>2912.5</v>
      </c>
      <c r="F51" s="38" t="s">
        <v>97</v>
      </c>
    </row>
    <row r="52" spans="1:6" x14ac:dyDescent="0.25">
      <c r="A52" s="18">
        <v>4225</v>
      </c>
      <c r="B52" s="13" t="s">
        <v>62</v>
      </c>
      <c r="C52" s="26">
        <v>4550.4014864954543</v>
      </c>
      <c r="D52" s="26"/>
      <c r="E52" s="26">
        <v>0</v>
      </c>
      <c r="F52" s="38" t="s">
        <v>97</v>
      </c>
    </row>
    <row r="53" spans="1:6" x14ac:dyDescent="0.25">
      <c r="A53" s="97" t="s">
        <v>21</v>
      </c>
      <c r="B53" s="97"/>
      <c r="C53" s="40">
        <f>C48+C46+C44+C40+C17+C10</f>
        <v>24267.436458955468</v>
      </c>
      <c r="D53" s="40">
        <v>63748</v>
      </c>
      <c r="E53" s="40">
        <f>E48+E46+E44+E40+E17+E10</f>
        <v>21831.84</v>
      </c>
      <c r="F53" s="41">
        <f>E53/D53*100</f>
        <v>34.247097948170925</v>
      </c>
    </row>
    <row r="75" ht="15" customHeight="1" x14ac:dyDescent="0.25"/>
  </sheetData>
  <mergeCells count="5">
    <mergeCell ref="A2:F2"/>
    <mergeCell ref="A4:F4"/>
    <mergeCell ref="A9:B9"/>
    <mergeCell ref="A53:B53"/>
    <mergeCell ref="A7:B7"/>
  </mergeCells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194"/>
  <sheetViews>
    <sheetView topLeftCell="A159" workbookViewId="0">
      <selection activeCell="I192" sqref="I192"/>
    </sheetView>
  </sheetViews>
  <sheetFormatPr defaultColWidth="8.85546875" defaultRowHeight="15" x14ac:dyDescent="0.25"/>
  <cols>
    <col min="2" max="2" width="59.42578125" customWidth="1"/>
    <col min="3" max="3" width="19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2" max="12" width="18.28515625" customWidth="1"/>
    <col min="13" max="13" width="14" customWidth="1"/>
  </cols>
  <sheetData>
    <row r="2" spans="1:10" ht="37.5" customHeight="1" x14ac:dyDescent="0.25">
      <c r="A2" s="96" t="s">
        <v>198</v>
      </c>
      <c r="B2" s="96"/>
      <c r="C2" s="96"/>
      <c r="D2" s="96"/>
      <c r="E2" s="96"/>
      <c r="F2" s="96"/>
    </row>
    <row r="4" spans="1:10" x14ac:dyDescent="0.25">
      <c r="A4" s="98" t="s">
        <v>133</v>
      </c>
      <c r="B4" s="98"/>
      <c r="C4" s="98"/>
      <c r="D4" s="98"/>
      <c r="E4" s="98"/>
      <c r="F4" s="98"/>
    </row>
    <row r="6" spans="1:10" ht="45" x14ac:dyDescent="0.25">
      <c r="A6" s="5" t="s">
        <v>189</v>
      </c>
      <c r="B6" s="5" t="s">
        <v>15</v>
      </c>
      <c r="C6" s="5" t="s">
        <v>210</v>
      </c>
      <c r="D6" s="5" t="s">
        <v>187</v>
      </c>
      <c r="E6" s="5" t="s">
        <v>169</v>
      </c>
      <c r="F6" s="5" t="s">
        <v>16</v>
      </c>
    </row>
    <row r="7" spans="1:10" x14ac:dyDescent="0.25">
      <c r="A7" s="80">
        <v>1</v>
      </c>
      <c r="B7" s="81"/>
      <c r="C7" s="60">
        <v>2</v>
      </c>
      <c r="D7" s="7">
        <v>3</v>
      </c>
      <c r="E7" s="7">
        <v>4</v>
      </c>
      <c r="F7" s="7" t="s">
        <v>207</v>
      </c>
    </row>
    <row r="8" spans="1:10" x14ac:dyDescent="0.25">
      <c r="A8" s="17">
        <v>31</v>
      </c>
      <c r="B8" s="9" t="s">
        <v>17</v>
      </c>
      <c r="C8" s="28">
        <v>278436.65803968412</v>
      </c>
      <c r="D8" s="28">
        <v>270003</v>
      </c>
      <c r="E8" s="28">
        <f>E9+E11+E13</f>
        <v>177314.46</v>
      </c>
      <c r="F8" s="38">
        <f>E8/D8*100</f>
        <v>65.671292541193978</v>
      </c>
    </row>
    <row r="9" spans="1:10" x14ac:dyDescent="0.25">
      <c r="A9" s="17">
        <v>311</v>
      </c>
      <c r="B9" s="17" t="s">
        <v>18</v>
      </c>
      <c r="C9" s="28">
        <v>237292.58743115002</v>
      </c>
      <c r="D9" s="28"/>
      <c r="E9" s="28">
        <f>E10</f>
        <v>147694.78</v>
      </c>
      <c r="F9" s="38" t="s">
        <v>97</v>
      </c>
    </row>
    <row r="10" spans="1:10" ht="15.75" customHeight="1" x14ac:dyDescent="0.25">
      <c r="A10" s="18">
        <v>3111</v>
      </c>
      <c r="B10" s="10" t="s">
        <v>19</v>
      </c>
      <c r="C10" s="26">
        <v>237292.58743115002</v>
      </c>
      <c r="D10" s="26"/>
      <c r="E10" s="26">
        <v>147694.78</v>
      </c>
      <c r="F10" s="38" t="s">
        <v>97</v>
      </c>
    </row>
    <row r="11" spans="1:10" x14ac:dyDescent="0.25">
      <c r="A11" s="17">
        <v>312</v>
      </c>
      <c r="B11" s="9" t="s">
        <v>20</v>
      </c>
      <c r="C11" s="28">
        <v>1990.8421262193906</v>
      </c>
      <c r="D11" s="28"/>
      <c r="E11" s="28">
        <f>E12</f>
        <v>5250</v>
      </c>
      <c r="F11" s="38" t="s">
        <v>97</v>
      </c>
    </row>
    <row r="12" spans="1:10" x14ac:dyDescent="0.25">
      <c r="A12" s="18">
        <v>3121</v>
      </c>
      <c r="B12" s="10" t="s">
        <v>20</v>
      </c>
      <c r="C12" s="26">
        <v>1990.8421262193906</v>
      </c>
      <c r="D12" s="26"/>
      <c r="E12" s="26">
        <v>5250</v>
      </c>
      <c r="F12" s="38" t="s">
        <v>97</v>
      </c>
    </row>
    <row r="13" spans="1:10" x14ac:dyDescent="0.25">
      <c r="A13" s="17">
        <v>313</v>
      </c>
      <c r="B13" s="9" t="s">
        <v>22</v>
      </c>
      <c r="C13" s="28">
        <v>39153.228482314684</v>
      </c>
      <c r="D13" s="28"/>
      <c r="E13" s="28">
        <f t="shared" ref="E13" si="0">E14</f>
        <v>24369.68</v>
      </c>
      <c r="F13" s="38" t="s">
        <v>97</v>
      </c>
    </row>
    <row r="14" spans="1:10" x14ac:dyDescent="0.25">
      <c r="A14" s="18">
        <v>3132</v>
      </c>
      <c r="B14" s="10" t="s">
        <v>23</v>
      </c>
      <c r="C14" s="26">
        <v>39153.228482314684</v>
      </c>
      <c r="D14" s="26"/>
      <c r="E14" s="26">
        <v>24369.68</v>
      </c>
      <c r="F14" s="38" t="s">
        <v>97</v>
      </c>
      <c r="I14" s="37"/>
      <c r="J14" s="37"/>
    </row>
    <row r="15" spans="1:10" x14ac:dyDescent="0.25">
      <c r="A15" s="17">
        <v>32</v>
      </c>
      <c r="B15" s="9" t="s">
        <v>25</v>
      </c>
      <c r="C15" s="28">
        <v>164873.31607936823</v>
      </c>
      <c r="D15" s="28">
        <v>254455</v>
      </c>
      <c r="E15" s="28">
        <f>E16+E21+E28+E38+E40</f>
        <v>152170.16999999998</v>
      </c>
      <c r="F15" s="38">
        <f t="shared" ref="F15:F66" si="1">E15/D15*100</f>
        <v>59.802389420526211</v>
      </c>
    </row>
    <row r="16" spans="1:10" x14ac:dyDescent="0.25">
      <c r="A16" s="17">
        <v>321</v>
      </c>
      <c r="B16" s="9" t="s">
        <v>26</v>
      </c>
      <c r="C16" s="28">
        <v>39303.868869865284</v>
      </c>
      <c r="D16" s="28"/>
      <c r="E16" s="28">
        <f>E17+E18+E19+E20</f>
        <v>32881.08</v>
      </c>
      <c r="F16" s="38" t="s">
        <v>97</v>
      </c>
    </row>
    <row r="17" spans="1:6" x14ac:dyDescent="0.25">
      <c r="A17" s="18">
        <v>3211</v>
      </c>
      <c r="B17" s="10" t="s">
        <v>27</v>
      </c>
      <c r="C17" s="26">
        <v>25161.988187670049</v>
      </c>
      <c r="D17" s="26"/>
      <c r="E17" s="26">
        <v>20573.400000000001</v>
      </c>
      <c r="F17" s="38" t="s">
        <v>97</v>
      </c>
    </row>
    <row r="18" spans="1:6" x14ac:dyDescent="0.25">
      <c r="A18" s="18">
        <v>3212</v>
      </c>
      <c r="B18" s="10" t="s">
        <v>28</v>
      </c>
      <c r="C18" s="26">
        <v>5586.8338974052685</v>
      </c>
      <c r="D18" s="26"/>
      <c r="E18" s="26">
        <v>3562</v>
      </c>
      <c r="F18" s="38" t="s">
        <v>97</v>
      </c>
    </row>
    <row r="19" spans="1:6" x14ac:dyDescent="0.25">
      <c r="A19" s="18">
        <v>3213</v>
      </c>
      <c r="B19" s="10" t="s">
        <v>103</v>
      </c>
      <c r="C19" s="26">
        <v>8334.4614772048571</v>
      </c>
      <c r="D19" s="26"/>
      <c r="E19" s="26">
        <v>8745.68</v>
      </c>
      <c r="F19" s="38" t="s">
        <v>97</v>
      </c>
    </row>
    <row r="20" spans="1:6" x14ac:dyDescent="0.25">
      <c r="A20" s="18">
        <v>3214</v>
      </c>
      <c r="B20" s="10" t="s">
        <v>104</v>
      </c>
      <c r="C20" s="26">
        <v>220.5853075851085</v>
      </c>
      <c r="D20" s="26"/>
      <c r="E20" s="26">
        <v>0</v>
      </c>
      <c r="F20" s="38" t="s">
        <v>97</v>
      </c>
    </row>
    <row r="21" spans="1:6" x14ac:dyDescent="0.25">
      <c r="A21" s="17">
        <v>322</v>
      </c>
      <c r="B21" s="9" t="s">
        <v>29</v>
      </c>
      <c r="C21" s="28">
        <v>84498.639591213752</v>
      </c>
      <c r="D21" s="28"/>
      <c r="E21" s="28">
        <f>E22+E23+E24+E25+E26+E27</f>
        <v>70913.849999999991</v>
      </c>
      <c r="F21" s="38" t="s">
        <v>97</v>
      </c>
    </row>
    <row r="22" spans="1:6" x14ac:dyDescent="0.25">
      <c r="A22" s="18">
        <v>3221</v>
      </c>
      <c r="B22" s="10" t="s">
        <v>30</v>
      </c>
      <c r="C22" s="26">
        <v>3676.5545158935561</v>
      </c>
      <c r="D22" s="26"/>
      <c r="E22" s="26">
        <v>757</v>
      </c>
      <c r="F22" s="38" t="s">
        <v>97</v>
      </c>
    </row>
    <row r="23" spans="1:6" x14ac:dyDescent="0.25">
      <c r="A23" s="18">
        <v>3222</v>
      </c>
      <c r="B23" s="10" t="s">
        <v>31</v>
      </c>
      <c r="C23" s="26">
        <v>79329.617094697722</v>
      </c>
      <c r="D23" s="26"/>
      <c r="E23" s="26">
        <v>63397.13</v>
      </c>
      <c r="F23" s="38" t="s">
        <v>97</v>
      </c>
    </row>
    <row r="24" spans="1:6" ht="15.75" customHeight="1" x14ac:dyDescent="0.25">
      <c r="A24" s="18">
        <v>3223</v>
      </c>
      <c r="B24" s="10" t="s">
        <v>32</v>
      </c>
      <c r="C24" s="26">
        <v>646.75824540447275</v>
      </c>
      <c r="D24" s="26"/>
      <c r="E24" s="26">
        <v>1352.77</v>
      </c>
      <c r="F24" s="38" t="s">
        <v>97</v>
      </c>
    </row>
    <row r="25" spans="1:6" x14ac:dyDescent="0.25">
      <c r="A25" s="18">
        <v>3224</v>
      </c>
      <c r="B25" s="10" t="s">
        <v>33</v>
      </c>
      <c r="C25" s="26">
        <v>714.04870927068816</v>
      </c>
      <c r="D25" s="26"/>
      <c r="E25" s="26">
        <v>4931.95</v>
      </c>
      <c r="F25" s="38" t="s">
        <v>97</v>
      </c>
    </row>
    <row r="26" spans="1:6" x14ac:dyDescent="0.25">
      <c r="A26" s="18">
        <v>3225</v>
      </c>
      <c r="B26" s="10" t="s">
        <v>44</v>
      </c>
      <c r="C26" s="26">
        <v>128.47567854535802</v>
      </c>
      <c r="D26" s="26"/>
      <c r="E26" s="26">
        <v>475</v>
      </c>
      <c r="F26" s="38" t="s">
        <v>97</v>
      </c>
    </row>
    <row r="27" spans="1:6" x14ac:dyDescent="0.25">
      <c r="A27" s="18">
        <v>3227</v>
      </c>
      <c r="B27" s="10" t="s">
        <v>45</v>
      </c>
      <c r="C27" s="26">
        <v>3.1853474019510251</v>
      </c>
      <c r="D27" s="26"/>
      <c r="E27" s="26">
        <v>0</v>
      </c>
      <c r="F27" s="38" t="s">
        <v>97</v>
      </c>
    </row>
    <row r="28" spans="1:6" x14ac:dyDescent="0.25">
      <c r="A28" s="17">
        <v>323</v>
      </c>
      <c r="B28" s="9" t="s">
        <v>34</v>
      </c>
      <c r="C28" s="28">
        <v>37139.82347866481</v>
      </c>
      <c r="D28" s="28"/>
      <c r="E28" s="28">
        <f>E29+E30+E31+E32+E33+E34+E35+E36+E37</f>
        <v>42543.18</v>
      </c>
      <c r="F28" s="38" t="s">
        <v>97</v>
      </c>
    </row>
    <row r="29" spans="1:6" x14ac:dyDescent="0.25">
      <c r="A29" s="18">
        <v>3231</v>
      </c>
      <c r="B29" s="10" t="s">
        <v>35</v>
      </c>
      <c r="C29" s="26">
        <v>418.20956931448666</v>
      </c>
      <c r="D29" s="26"/>
      <c r="E29" s="26">
        <f t="shared" ref="E29:E37" si="2">D93+D157</f>
        <v>472</v>
      </c>
      <c r="F29" s="38" t="s">
        <v>97</v>
      </c>
    </row>
    <row r="30" spans="1:6" x14ac:dyDescent="0.25">
      <c r="A30" s="18">
        <v>3232</v>
      </c>
      <c r="B30" s="10" t="s">
        <v>36</v>
      </c>
      <c r="C30" s="26">
        <v>9325.9008560621132</v>
      </c>
      <c r="D30" s="26"/>
      <c r="E30" s="26">
        <f t="shared" si="2"/>
        <v>9732.27</v>
      </c>
      <c r="F30" s="38" t="s">
        <v>97</v>
      </c>
    </row>
    <row r="31" spans="1:6" x14ac:dyDescent="0.25">
      <c r="A31" s="18">
        <v>3233</v>
      </c>
      <c r="B31" s="10" t="s">
        <v>37</v>
      </c>
      <c r="C31" s="26">
        <v>6610.3921958988649</v>
      </c>
      <c r="D31" s="26"/>
      <c r="E31" s="26">
        <f t="shared" si="2"/>
        <v>7134.34</v>
      </c>
      <c r="F31" s="38" t="s">
        <v>97</v>
      </c>
    </row>
    <row r="32" spans="1:6" x14ac:dyDescent="0.25">
      <c r="A32" s="18">
        <v>3234</v>
      </c>
      <c r="B32" s="10" t="s">
        <v>38</v>
      </c>
      <c r="C32" s="26">
        <v>0</v>
      </c>
      <c r="D32" s="26"/>
      <c r="E32" s="26">
        <f t="shared" si="2"/>
        <v>0</v>
      </c>
      <c r="F32" s="38" t="s">
        <v>97</v>
      </c>
    </row>
    <row r="33" spans="1:6" x14ac:dyDescent="0.25">
      <c r="A33" s="18">
        <v>3235</v>
      </c>
      <c r="B33" s="10" t="s">
        <v>39</v>
      </c>
      <c r="C33" s="26">
        <v>3392.9258743115001</v>
      </c>
      <c r="D33" s="26"/>
      <c r="E33" s="26">
        <f t="shared" si="2"/>
        <v>1820</v>
      </c>
      <c r="F33" s="38" t="s">
        <v>97</v>
      </c>
    </row>
    <row r="34" spans="1:6" ht="15" customHeight="1" x14ac:dyDescent="0.25">
      <c r="A34" s="18">
        <v>3236</v>
      </c>
      <c r="B34" s="10" t="s">
        <v>40</v>
      </c>
      <c r="C34" s="26">
        <v>8823.1468577875112</v>
      </c>
      <c r="D34" s="26"/>
      <c r="E34" s="26">
        <f t="shared" si="2"/>
        <v>9357.99</v>
      </c>
      <c r="F34" s="38" t="s">
        <v>97</v>
      </c>
    </row>
    <row r="35" spans="1:6" x14ac:dyDescent="0.25">
      <c r="A35" s="18">
        <v>3237</v>
      </c>
      <c r="B35" s="10" t="s">
        <v>41</v>
      </c>
      <c r="C35" s="26">
        <v>5633.9504943924612</v>
      </c>
      <c r="D35" s="26"/>
      <c r="E35" s="26">
        <f t="shared" si="2"/>
        <v>11950</v>
      </c>
      <c r="F35" s="38" t="s">
        <v>97</v>
      </c>
    </row>
    <row r="36" spans="1:6" x14ac:dyDescent="0.25">
      <c r="A36" s="18">
        <v>3238</v>
      </c>
      <c r="B36" s="10" t="s">
        <v>42</v>
      </c>
      <c r="C36" s="26">
        <v>2734.0898533412965</v>
      </c>
      <c r="D36" s="26"/>
      <c r="E36" s="26">
        <f t="shared" si="2"/>
        <v>1192.9100000000001</v>
      </c>
      <c r="F36" s="38" t="s">
        <v>97</v>
      </c>
    </row>
    <row r="37" spans="1:6" x14ac:dyDescent="0.25">
      <c r="A37" s="18">
        <v>3239</v>
      </c>
      <c r="B37" s="10" t="s">
        <v>43</v>
      </c>
      <c r="C37" s="26">
        <v>201.20777755657309</v>
      </c>
      <c r="D37" s="26"/>
      <c r="E37" s="26">
        <f t="shared" si="2"/>
        <v>883.67000000000007</v>
      </c>
      <c r="F37" s="38" t="s">
        <v>97</v>
      </c>
    </row>
    <row r="38" spans="1:6" x14ac:dyDescent="0.25">
      <c r="A38" s="17">
        <v>324</v>
      </c>
      <c r="B38" s="9" t="s">
        <v>46</v>
      </c>
      <c r="C38" s="28">
        <v>2299.5553785918109</v>
      </c>
      <c r="D38" s="28"/>
      <c r="E38" s="28">
        <f>E39</f>
        <v>2982</v>
      </c>
      <c r="F38" s="38" t="s">
        <v>97</v>
      </c>
    </row>
    <row r="39" spans="1:6" x14ac:dyDescent="0.25">
      <c r="A39" s="18">
        <v>3241</v>
      </c>
      <c r="B39" s="10" t="s">
        <v>46</v>
      </c>
      <c r="C39" s="26">
        <v>2299.5553785918109</v>
      </c>
      <c r="D39" s="26"/>
      <c r="E39" s="26">
        <f>D103+D167</f>
        <v>2982</v>
      </c>
      <c r="F39" s="38" t="s">
        <v>97</v>
      </c>
    </row>
    <row r="40" spans="1:6" x14ac:dyDescent="0.25">
      <c r="A40" s="17">
        <v>329</v>
      </c>
      <c r="B40" s="9" t="s">
        <v>47</v>
      </c>
      <c r="C40" s="28">
        <v>1631.4287610325835</v>
      </c>
      <c r="D40" s="28"/>
      <c r="E40" s="28">
        <f>SUM(E41:E46)</f>
        <v>2850.06</v>
      </c>
      <c r="F40" s="38" t="s">
        <v>97</v>
      </c>
    </row>
    <row r="41" spans="1:6" x14ac:dyDescent="0.25">
      <c r="A41" s="18">
        <v>3291</v>
      </c>
      <c r="B41" s="10" t="s">
        <v>48</v>
      </c>
      <c r="C41" s="26">
        <v>0</v>
      </c>
      <c r="D41" s="26"/>
      <c r="E41" s="26">
        <v>0</v>
      </c>
      <c r="F41" s="38" t="s">
        <v>97</v>
      </c>
    </row>
    <row r="42" spans="1:6" x14ac:dyDescent="0.25">
      <c r="A42" s="18">
        <v>3292</v>
      </c>
      <c r="B42" s="10" t="s">
        <v>49</v>
      </c>
      <c r="C42" s="26">
        <v>0</v>
      </c>
      <c r="D42" s="26"/>
      <c r="E42" s="26">
        <v>0</v>
      </c>
      <c r="F42" s="38" t="s">
        <v>97</v>
      </c>
    </row>
    <row r="43" spans="1:6" x14ac:dyDescent="0.25">
      <c r="A43" s="18">
        <v>3293</v>
      </c>
      <c r="B43" s="10" t="s">
        <v>50</v>
      </c>
      <c r="C43" s="26">
        <v>1282.7659433273607</v>
      </c>
      <c r="D43" s="26"/>
      <c r="E43" s="26">
        <v>2305.91</v>
      </c>
      <c r="F43" s="38" t="s">
        <v>97</v>
      </c>
    </row>
    <row r="44" spans="1:6" x14ac:dyDescent="0.25">
      <c r="A44" s="18">
        <v>3294</v>
      </c>
      <c r="B44" s="10" t="s">
        <v>51</v>
      </c>
      <c r="C44" s="26">
        <v>304.46612250315218</v>
      </c>
      <c r="D44" s="26"/>
      <c r="E44" s="26">
        <v>544.15</v>
      </c>
      <c r="F44" s="38" t="s">
        <v>97</v>
      </c>
    </row>
    <row r="45" spans="1:6" x14ac:dyDescent="0.25">
      <c r="A45" s="18">
        <v>3295</v>
      </c>
      <c r="B45" s="11" t="s">
        <v>52</v>
      </c>
      <c r="C45" s="26">
        <v>0</v>
      </c>
      <c r="D45" s="26"/>
      <c r="E45" s="26">
        <v>0</v>
      </c>
      <c r="F45" s="38" t="s">
        <v>97</v>
      </c>
    </row>
    <row r="46" spans="1:6" x14ac:dyDescent="0.25">
      <c r="A46" s="18">
        <v>3299</v>
      </c>
      <c r="B46" s="10" t="s">
        <v>47</v>
      </c>
      <c r="C46" s="26">
        <v>44.196695202070472</v>
      </c>
      <c r="D46" s="26"/>
      <c r="E46" s="26">
        <v>0</v>
      </c>
      <c r="F46" s="38" t="s">
        <v>97</v>
      </c>
    </row>
    <row r="47" spans="1:6" x14ac:dyDescent="0.25">
      <c r="A47" s="17">
        <v>34</v>
      </c>
      <c r="B47" s="9" t="s">
        <v>53</v>
      </c>
      <c r="C47" s="28">
        <v>697.98924945251838</v>
      </c>
      <c r="D47" s="28">
        <v>0</v>
      </c>
      <c r="E47" s="28">
        <f t="shared" ref="E47" si="3">E48</f>
        <v>602.45000000000005</v>
      </c>
      <c r="F47" s="38" t="s">
        <v>97</v>
      </c>
    </row>
    <row r="48" spans="1:6" x14ac:dyDescent="0.25">
      <c r="A48" s="17">
        <v>343</v>
      </c>
      <c r="B48" s="9" t="s">
        <v>54</v>
      </c>
      <c r="C48" s="28">
        <v>697.98924945251838</v>
      </c>
      <c r="D48" s="28"/>
      <c r="E48" s="28">
        <f t="shared" ref="E48" si="4">E49+E50</f>
        <v>602.45000000000005</v>
      </c>
      <c r="F48" s="38" t="s">
        <v>97</v>
      </c>
    </row>
    <row r="49" spans="1:6" x14ac:dyDescent="0.25">
      <c r="A49" s="18">
        <v>3431</v>
      </c>
      <c r="B49" s="10" t="s">
        <v>55</v>
      </c>
      <c r="C49" s="26">
        <v>434.26902913265644</v>
      </c>
      <c r="D49" s="26"/>
      <c r="E49" s="26">
        <v>566.63</v>
      </c>
      <c r="F49" s="38" t="s">
        <v>97</v>
      </c>
    </row>
    <row r="50" spans="1:6" x14ac:dyDescent="0.25">
      <c r="A50" s="20">
        <v>3432</v>
      </c>
      <c r="B50" s="10" t="s">
        <v>106</v>
      </c>
      <c r="C50" s="26">
        <v>263.72022031986194</v>
      </c>
      <c r="D50" s="26"/>
      <c r="E50" s="26">
        <v>35.82</v>
      </c>
      <c r="F50" s="38" t="s">
        <v>97</v>
      </c>
    </row>
    <row r="51" spans="1:6" x14ac:dyDescent="0.25">
      <c r="A51" s="19">
        <v>36</v>
      </c>
      <c r="B51" s="9" t="s">
        <v>108</v>
      </c>
      <c r="C51" s="28">
        <v>13336.916849160527</v>
      </c>
      <c r="D51" s="28">
        <v>47544</v>
      </c>
      <c r="E51" s="28">
        <f t="shared" ref="E51" si="5">E52</f>
        <v>13243.73</v>
      </c>
      <c r="F51" s="38">
        <f t="shared" ref="F51:F58" si="6">E51/D51*100</f>
        <v>27.855733636210665</v>
      </c>
    </row>
    <row r="52" spans="1:6" x14ac:dyDescent="0.25">
      <c r="A52" s="20">
        <v>369</v>
      </c>
      <c r="B52" s="10" t="s">
        <v>94</v>
      </c>
      <c r="C52" s="26">
        <v>13336.916849160527</v>
      </c>
      <c r="D52" s="26"/>
      <c r="E52" s="26">
        <v>13243.73</v>
      </c>
      <c r="F52" s="38" t="s">
        <v>97</v>
      </c>
    </row>
    <row r="53" spans="1:6" ht="15.75" customHeight="1" x14ac:dyDescent="0.25">
      <c r="A53" s="45">
        <v>37</v>
      </c>
      <c r="B53" s="46" t="s">
        <v>110</v>
      </c>
      <c r="C53" s="28">
        <v>6775.4993695666599</v>
      </c>
      <c r="D53" s="28">
        <v>6291</v>
      </c>
      <c r="E53" s="28">
        <f t="shared" ref="E53:E54" si="7">E54</f>
        <v>1891.3</v>
      </c>
      <c r="F53" s="38">
        <f t="shared" si="6"/>
        <v>30.06358289620092</v>
      </c>
    </row>
    <row r="54" spans="1:6" ht="15.75" customHeight="1" x14ac:dyDescent="0.25">
      <c r="A54" s="45">
        <v>372</v>
      </c>
      <c r="B54" s="46" t="s">
        <v>118</v>
      </c>
      <c r="C54" s="28">
        <v>6775.4993695666599</v>
      </c>
      <c r="D54" s="28"/>
      <c r="E54" s="28">
        <f t="shared" si="7"/>
        <v>1891.3</v>
      </c>
      <c r="F54" s="38" t="s">
        <v>97</v>
      </c>
    </row>
    <row r="55" spans="1:6" ht="15.75" customHeight="1" x14ac:dyDescent="0.25">
      <c r="A55" s="47">
        <v>3721</v>
      </c>
      <c r="B55" s="48" t="s">
        <v>151</v>
      </c>
      <c r="C55" s="43">
        <v>6775.4993695666599</v>
      </c>
      <c r="D55" s="43"/>
      <c r="E55" s="43">
        <v>1891.3</v>
      </c>
      <c r="F55" s="38" t="s">
        <v>97</v>
      </c>
    </row>
    <row r="56" spans="1:6" x14ac:dyDescent="0.25">
      <c r="A56" s="17">
        <v>38</v>
      </c>
      <c r="B56" s="9" t="s">
        <v>111</v>
      </c>
      <c r="C56" s="28">
        <v>18617.426504744839</v>
      </c>
      <c r="D56" s="28">
        <v>0</v>
      </c>
      <c r="E56" s="28">
        <f>E57</f>
        <v>45751</v>
      </c>
      <c r="F56" s="38" t="s">
        <v>97</v>
      </c>
    </row>
    <row r="57" spans="1:6" x14ac:dyDescent="0.25">
      <c r="A57" s="18">
        <v>381</v>
      </c>
      <c r="B57" s="10" t="s">
        <v>96</v>
      </c>
      <c r="C57" s="26">
        <v>18617.426504744839</v>
      </c>
      <c r="D57" s="26"/>
      <c r="E57" s="26">
        <v>45751</v>
      </c>
      <c r="F57" s="38" t="s">
        <v>97</v>
      </c>
    </row>
    <row r="58" spans="1:6" x14ac:dyDescent="0.25">
      <c r="A58" s="17">
        <v>42</v>
      </c>
      <c r="B58" s="16" t="s">
        <v>56</v>
      </c>
      <c r="C58" s="28">
        <v>109046.65206715773</v>
      </c>
      <c r="D58" s="28">
        <v>27889</v>
      </c>
      <c r="E58" s="28">
        <f>E59</f>
        <v>25618.39</v>
      </c>
      <c r="F58" s="38">
        <f t="shared" si="6"/>
        <v>91.858402954569897</v>
      </c>
    </row>
    <row r="59" spans="1:6" x14ac:dyDescent="0.25">
      <c r="A59" s="17">
        <v>422</v>
      </c>
      <c r="B59" s="16" t="s">
        <v>59</v>
      </c>
      <c r="C59" s="28">
        <v>109046.65206715773</v>
      </c>
      <c r="D59" s="28"/>
      <c r="E59" s="28">
        <f>E60+E61+E62+E63</f>
        <v>25618.39</v>
      </c>
      <c r="F59" s="38" t="s">
        <v>97</v>
      </c>
    </row>
    <row r="60" spans="1:6" x14ac:dyDescent="0.25">
      <c r="A60" s="18">
        <v>4221</v>
      </c>
      <c r="B60" s="13" t="s">
        <v>57</v>
      </c>
      <c r="C60" s="26">
        <v>0</v>
      </c>
      <c r="D60" s="26"/>
      <c r="E60" s="26">
        <v>1350.46</v>
      </c>
      <c r="F60" s="38" t="s">
        <v>97</v>
      </c>
    </row>
    <row r="61" spans="1:6" x14ac:dyDescent="0.25">
      <c r="A61" s="18">
        <v>4223</v>
      </c>
      <c r="B61" s="13" t="s">
        <v>152</v>
      </c>
      <c r="C61" s="26">
        <v>598.44714314154885</v>
      </c>
      <c r="D61" s="26"/>
      <c r="E61" s="26">
        <v>0</v>
      </c>
      <c r="F61" s="38" t="s">
        <v>97</v>
      </c>
    </row>
    <row r="62" spans="1:6" x14ac:dyDescent="0.25">
      <c r="A62" s="18">
        <v>4224</v>
      </c>
      <c r="B62" s="13" t="s">
        <v>61</v>
      </c>
      <c r="C62" s="26">
        <v>98173.335987789498</v>
      </c>
      <c r="D62" s="26"/>
      <c r="E62" s="26">
        <v>19189.73</v>
      </c>
      <c r="F62" s="38" t="s">
        <v>97</v>
      </c>
    </row>
    <row r="63" spans="1:6" x14ac:dyDescent="0.25">
      <c r="A63" s="18">
        <v>4225</v>
      </c>
      <c r="B63" s="13" t="s">
        <v>62</v>
      </c>
      <c r="C63" s="26">
        <v>10274.86893622669</v>
      </c>
      <c r="D63" s="26"/>
      <c r="E63" s="26">
        <v>5078.2</v>
      </c>
      <c r="F63" s="38" t="s">
        <v>97</v>
      </c>
    </row>
    <row r="64" spans="1:6" x14ac:dyDescent="0.25">
      <c r="A64" s="17">
        <v>45</v>
      </c>
      <c r="B64" s="16" t="s">
        <v>164</v>
      </c>
      <c r="C64" s="28">
        <v>0</v>
      </c>
      <c r="D64" s="28">
        <v>0</v>
      </c>
      <c r="E64" s="28">
        <f t="shared" ref="E64" si="8">E65</f>
        <v>0</v>
      </c>
      <c r="F64" s="38" t="s">
        <v>97</v>
      </c>
    </row>
    <row r="65" spans="1:6" x14ac:dyDescent="0.25">
      <c r="A65" s="18">
        <v>4521</v>
      </c>
      <c r="B65" s="13" t="s">
        <v>163</v>
      </c>
      <c r="C65" s="26">
        <v>0</v>
      </c>
      <c r="D65" s="26"/>
      <c r="E65" s="26">
        <v>0</v>
      </c>
      <c r="F65" s="38" t="s">
        <v>97</v>
      </c>
    </row>
    <row r="66" spans="1:6" x14ac:dyDescent="0.25">
      <c r="A66" s="97" t="s">
        <v>21</v>
      </c>
      <c r="B66" s="97"/>
      <c r="C66" s="40">
        <f>C8+C15+C47+C51+C53+C56+C58</f>
        <v>591784.45815913472</v>
      </c>
      <c r="D66" s="40">
        <v>606182</v>
      </c>
      <c r="E66" s="40">
        <f>E8+E15+E47+E51+E53+E56+E58</f>
        <v>416591.5</v>
      </c>
      <c r="F66" s="41">
        <f t="shared" si="1"/>
        <v>68.723832116427076</v>
      </c>
    </row>
    <row r="67" spans="1:6" x14ac:dyDescent="0.25">
      <c r="E67" s="37"/>
    </row>
    <row r="69" spans="1:6" x14ac:dyDescent="0.25">
      <c r="A69" s="98" t="s">
        <v>192</v>
      </c>
      <c r="B69" s="98"/>
    </row>
    <row r="70" spans="1:6" ht="45" x14ac:dyDescent="0.25">
      <c r="A70" s="5" t="s">
        <v>189</v>
      </c>
      <c r="B70" s="5" t="s">
        <v>15</v>
      </c>
      <c r="C70" s="5" t="s">
        <v>187</v>
      </c>
      <c r="D70" s="5" t="s">
        <v>169</v>
      </c>
      <c r="E70" s="5" t="s">
        <v>16</v>
      </c>
    </row>
    <row r="71" spans="1:6" x14ac:dyDescent="0.25">
      <c r="A71" s="80">
        <v>1</v>
      </c>
      <c r="B71" s="81"/>
      <c r="C71" s="7">
        <v>2</v>
      </c>
      <c r="D71" s="7">
        <v>3</v>
      </c>
      <c r="E71" s="7" t="s">
        <v>186</v>
      </c>
    </row>
    <row r="72" spans="1:6" x14ac:dyDescent="0.25">
      <c r="A72" s="17">
        <v>31</v>
      </c>
      <c r="B72" s="9" t="s">
        <v>17</v>
      </c>
      <c r="C72" s="28">
        <v>262190</v>
      </c>
      <c r="D72" s="28">
        <f>D73+D75+D77</f>
        <v>169298</v>
      </c>
      <c r="E72" s="38">
        <f>D72/C72*100</f>
        <v>64.570731149166633</v>
      </c>
    </row>
    <row r="73" spans="1:6" x14ac:dyDescent="0.25">
      <c r="A73" s="17">
        <v>311</v>
      </c>
      <c r="B73" s="17" t="s">
        <v>18</v>
      </c>
      <c r="C73" s="28"/>
      <c r="D73" s="28">
        <f t="shared" ref="D73" si="9">D74</f>
        <v>141200</v>
      </c>
      <c r="E73" s="38" t="s">
        <v>97</v>
      </c>
    </row>
    <row r="74" spans="1:6" x14ac:dyDescent="0.25">
      <c r="A74" s="18">
        <v>3111</v>
      </c>
      <c r="B74" s="10" t="s">
        <v>19</v>
      </c>
      <c r="C74" s="26"/>
      <c r="D74" s="26">
        <v>141200</v>
      </c>
      <c r="E74" s="38" t="s">
        <v>97</v>
      </c>
    </row>
    <row r="75" spans="1:6" x14ac:dyDescent="0.25">
      <c r="A75" s="17">
        <v>312</v>
      </c>
      <c r="B75" s="9" t="s">
        <v>20</v>
      </c>
      <c r="C75" s="28"/>
      <c r="D75" s="28">
        <f>D76</f>
        <v>4800</v>
      </c>
      <c r="E75" s="38" t="s">
        <v>97</v>
      </c>
    </row>
    <row r="76" spans="1:6" x14ac:dyDescent="0.25">
      <c r="A76" s="18">
        <v>3121</v>
      </c>
      <c r="B76" s="10" t="s">
        <v>20</v>
      </c>
      <c r="C76" s="26"/>
      <c r="D76" s="26">
        <v>4800</v>
      </c>
      <c r="E76" s="38" t="s">
        <v>97</v>
      </c>
    </row>
    <row r="77" spans="1:6" x14ac:dyDescent="0.25">
      <c r="A77" s="17">
        <v>313</v>
      </c>
      <c r="B77" s="9" t="s">
        <v>22</v>
      </c>
      <c r="C77" s="28"/>
      <c r="D77" s="28">
        <f t="shared" ref="D77" si="10">D78</f>
        <v>23298</v>
      </c>
      <c r="E77" s="38" t="s">
        <v>97</v>
      </c>
    </row>
    <row r="78" spans="1:6" x14ac:dyDescent="0.25">
      <c r="A78" s="18">
        <v>3132</v>
      </c>
      <c r="B78" s="10" t="s">
        <v>23</v>
      </c>
      <c r="C78" s="26"/>
      <c r="D78" s="26">
        <v>23298</v>
      </c>
      <c r="E78" s="38" t="s">
        <v>97</v>
      </c>
    </row>
    <row r="79" spans="1:6" x14ac:dyDescent="0.25">
      <c r="A79" s="17">
        <v>32</v>
      </c>
      <c r="B79" s="9" t="s">
        <v>25</v>
      </c>
      <c r="C79" s="28">
        <v>245012</v>
      </c>
      <c r="D79" s="28">
        <f>D80+D85+D92+D102+D104</f>
        <v>137891.96</v>
      </c>
      <c r="E79" s="38">
        <f t="shared" ref="E79" si="11">D79/C79*100</f>
        <v>56.279676097497266</v>
      </c>
    </row>
    <row r="80" spans="1:6" x14ac:dyDescent="0.25">
      <c r="A80" s="17">
        <v>321</v>
      </c>
      <c r="B80" s="9" t="s">
        <v>26</v>
      </c>
      <c r="C80" s="28"/>
      <c r="D80" s="28">
        <f>D81+D82+D83+D84</f>
        <v>31236.68</v>
      </c>
      <c r="E80" s="38" t="s">
        <v>97</v>
      </c>
    </row>
    <row r="81" spans="1:5" x14ac:dyDescent="0.25">
      <c r="A81" s="18">
        <v>3211</v>
      </c>
      <c r="B81" s="10" t="s">
        <v>27</v>
      </c>
      <c r="C81" s="26"/>
      <c r="D81" s="26">
        <v>19106</v>
      </c>
      <c r="E81" s="38" t="s">
        <v>97</v>
      </c>
    </row>
    <row r="82" spans="1:5" x14ac:dyDescent="0.25">
      <c r="A82" s="18">
        <v>3212</v>
      </c>
      <c r="B82" s="10" t="s">
        <v>28</v>
      </c>
      <c r="C82" s="26"/>
      <c r="D82" s="26">
        <v>3385</v>
      </c>
      <c r="E82" s="38" t="s">
        <v>97</v>
      </c>
    </row>
    <row r="83" spans="1:5" x14ac:dyDescent="0.25">
      <c r="A83" s="18">
        <v>3213</v>
      </c>
      <c r="B83" s="10" t="s">
        <v>103</v>
      </c>
      <c r="C83" s="26"/>
      <c r="D83" s="26">
        <v>8745.68</v>
      </c>
      <c r="E83" s="38" t="s">
        <v>97</v>
      </c>
    </row>
    <row r="84" spans="1:5" x14ac:dyDescent="0.25">
      <c r="A84" s="18">
        <v>3214</v>
      </c>
      <c r="B84" s="10" t="s">
        <v>104</v>
      </c>
      <c r="C84" s="26"/>
      <c r="D84" s="26">
        <v>0</v>
      </c>
      <c r="E84" s="38" t="s">
        <v>97</v>
      </c>
    </row>
    <row r="85" spans="1:5" x14ac:dyDescent="0.25">
      <c r="A85" s="17">
        <v>322</v>
      </c>
      <c r="B85" s="9" t="s">
        <v>29</v>
      </c>
      <c r="C85" s="28"/>
      <c r="D85" s="28">
        <f>D86+D87+D88+D89+D90+D91</f>
        <v>68581.95</v>
      </c>
      <c r="E85" s="38" t="s">
        <v>97</v>
      </c>
    </row>
    <row r="86" spans="1:5" x14ac:dyDescent="0.25">
      <c r="A86" s="18">
        <v>3221</v>
      </c>
      <c r="B86" s="10" t="s">
        <v>30</v>
      </c>
      <c r="C86" s="26"/>
      <c r="D86" s="26">
        <v>672</v>
      </c>
      <c r="E86" s="38" t="s">
        <v>97</v>
      </c>
    </row>
    <row r="87" spans="1:5" x14ac:dyDescent="0.25">
      <c r="A87" s="18">
        <v>3222</v>
      </c>
      <c r="B87" s="10" t="s">
        <v>31</v>
      </c>
      <c r="C87" s="26"/>
      <c r="D87" s="26">
        <v>61237</v>
      </c>
      <c r="E87" s="38" t="s">
        <v>97</v>
      </c>
    </row>
    <row r="88" spans="1:5" ht="15" customHeight="1" x14ac:dyDescent="0.25">
      <c r="A88" s="18">
        <v>3223</v>
      </c>
      <c r="B88" s="10" t="s">
        <v>32</v>
      </c>
      <c r="C88" s="26"/>
      <c r="D88" s="26">
        <v>1266</v>
      </c>
      <c r="E88" s="38" t="s">
        <v>97</v>
      </c>
    </row>
    <row r="89" spans="1:5" x14ac:dyDescent="0.25">
      <c r="A89" s="18">
        <v>3224</v>
      </c>
      <c r="B89" s="10" t="s">
        <v>33</v>
      </c>
      <c r="C89" s="26"/>
      <c r="D89" s="26">
        <v>4931.95</v>
      </c>
      <c r="E89" s="38" t="s">
        <v>97</v>
      </c>
    </row>
    <row r="90" spans="1:5" x14ac:dyDescent="0.25">
      <c r="A90" s="18">
        <v>3225</v>
      </c>
      <c r="B90" s="10" t="s">
        <v>44</v>
      </c>
      <c r="C90" s="26"/>
      <c r="D90" s="26">
        <v>475</v>
      </c>
      <c r="E90" s="38" t="s">
        <v>97</v>
      </c>
    </row>
    <row r="91" spans="1:5" x14ac:dyDescent="0.25">
      <c r="A91" s="18">
        <v>3227</v>
      </c>
      <c r="B91" s="10" t="s">
        <v>45</v>
      </c>
      <c r="C91" s="26"/>
      <c r="D91" s="26">
        <v>0</v>
      </c>
      <c r="E91" s="38" t="s">
        <v>97</v>
      </c>
    </row>
    <row r="92" spans="1:5" x14ac:dyDescent="0.25">
      <c r="A92" s="17">
        <v>323</v>
      </c>
      <c r="B92" s="9" t="s">
        <v>34</v>
      </c>
      <c r="C92" s="28"/>
      <c r="D92" s="72">
        <f>D93+D94+D95+D96+D97+D98+D99+D100+D101</f>
        <v>34832.18</v>
      </c>
      <c r="E92" s="38" t="s">
        <v>97</v>
      </c>
    </row>
    <row r="93" spans="1:5" x14ac:dyDescent="0.25">
      <c r="A93" s="18">
        <v>3231</v>
      </c>
      <c r="B93" s="10" t="s">
        <v>35</v>
      </c>
      <c r="C93" s="26"/>
      <c r="D93" s="26">
        <v>405</v>
      </c>
      <c r="E93" s="38" t="s">
        <v>97</v>
      </c>
    </row>
    <row r="94" spans="1:5" x14ac:dyDescent="0.25">
      <c r="A94" s="18">
        <v>3232</v>
      </c>
      <c r="B94" s="10" t="s">
        <v>36</v>
      </c>
      <c r="C94" s="26"/>
      <c r="D94" s="26">
        <v>9732.27</v>
      </c>
      <c r="E94" s="38" t="s">
        <v>97</v>
      </c>
    </row>
    <row r="95" spans="1:5" x14ac:dyDescent="0.25">
      <c r="A95" s="18">
        <v>3233</v>
      </c>
      <c r="B95" s="10" t="s">
        <v>37</v>
      </c>
      <c r="C95" s="26"/>
      <c r="D95" s="26">
        <v>6545.34</v>
      </c>
      <c r="E95" s="38" t="s">
        <v>97</v>
      </c>
    </row>
    <row r="96" spans="1:5" x14ac:dyDescent="0.25">
      <c r="A96" s="18">
        <v>3234</v>
      </c>
      <c r="B96" s="10" t="s">
        <v>38</v>
      </c>
      <c r="C96" s="26"/>
      <c r="D96" s="26">
        <v>0</v>
      </c>
      <c r="E96" s="38" t="s">
        <v>97</v>
      </c>
    </row>
    <row r="97" spans="1:5" x14ac:dyDescent="0.25">
      <c r="A97" s="18">
        <v>3235</v>
      </c>
      <c r="B97" s="10" t="s">
        <v>39</v>
      </c>
      <c r="C97" s="26"/>
      <c r="D97" s="26">
        <v>675</v>
      </c>
      <c r="E97" s="38" t="s">
        <v>97</v>
      </c>
    </row>
    <row r="98" spans="1:5" x14ac:dyDescent="0.25">
      <c r="A98" s="18">
        <v>3236</v>
      </c>
      <c r="B98" s="10" t="s">
        <v>40</v>
      </c>
      <c r="C98" s="26"/>
      <c r="D98" s="26">
        <v>9357.99</v>
      </c>
      <c r="E98" s="38" t="s">
        <v>97</v>
      </c>
    </row>
    <row r="99" spans="1:5" x14ac:dyDescent="0.25">
      <c r="A99" s="18">
        <v>3237</v>
      </c>
      <c r="B99" s="10" t="s">
        <v>41</v>
      </c>
      <c r="C99" s="26"/>
      <c r="D99" s="26">
        <v>6040</v>
      </c>
      <c r="E99" s="38" t="s">
        <v>97</v>
      </c>
    </row>
    <row r="100" spans="1:5" x14ac:dyDescent="0.25">
      <c r="A100" s="18">
        <v>3238</v>
      </c>
      <c r="B100" s="10" t="s">
        <v>42</v>
      </c>
      <c r="C100" s="26"/>
      <c r="D100" s="26">
        <v>1192.9100000000001</v>
      </c>
      <c r="E100" s="38" t="s">
        <v>97</v>
      </c>
    </row>
    <row r="101" spans="1:5" x14ac:dyDescent="0.25">
      <c r="A101" s="18">
        <v>3239</v>
      </c>
      <c r="B101" s="10" t="s">
        <v>43</v>
      </c>
      <c r="C101" s="26"/>
      <c r="D101" s="59">
        <f>1481.67-598</f>
        <v>883.67000000000007</v>
      </c>
      <c r="E101" s="38" t="s">
        <v>97</v>
      </c>
    </row>
    <row r="102" spans="1:5" x14ac:dyDescent="0.25">
      <c r="A102" s="17">
        <v>324</v>
      </c>
      <c r="B102" s="9" t="s">
        <v>46</v>
      </c>
      <c r="C102" s="28"/>
      <c r="D102" s="28">
        <f>D103</f>
        <v>2391</v>
      </c>
      <c r="E102" s="38" t="s">
        <v>97</v>
      </c>
    </row>
    <row r="103" spans="1:5" x14ac:dyDescent="0.25">
      <c r="A103" s="18">
        <v>3241</v>
      </c>
      <c r="B103" s="10" t="s">
        <v>46</v>
      </c>
      <c r="C103" s="26"/>
      <c r="D103" s="26">
        <v>2391</v>
      </c>
      <c r="E103" s="38" t="s">
        <v>97</v>
      </c>
    </row>
    <row r="104" spans="1:5" x14ac:dyDescent="0.25">
      <c r="A104" s="17">
        <v>329</v>
      </c>
      <c r="B104" s="9" t="s">
        <v>47</v>
      </c>
      <c r="C104" s="28"/>
      <c r="D104" s="28">
        <f t="shared" ref="D104" si="12">D105+D106+D107+D108+D109+D110</f>
        <v>850.15</v>
      </c>
      <c r="E104" s="38" t="s">
        <v>97</v>
      </c>
    </row>
    <row r="105" spans="1:5" x14ac:dyDescent="0.25">
      <c r="A105" s="18">
        <v>3291</v>
      </c>
      <c r="B105" s="10" t="s">
        <v>48</v>
      </c>
      <c r="C105" s="26"/>
      <c r="D105" s="26">
        <v>0</v>
      </c>
      <c r="E105" s="38" t="s">
        <v>97</v>
      </c>
    </row>
    <row r="106" spans="1:5" x14ac:dyDescent="0.25">
      <c r="A106" s="18">
        <v>3292</v>
      </c>
      <c r="B106" s="10" t="s">
        <v>49</v>
      </c>
      <c r="C106" s="26"/>
      <c r="D106" s="26">
        <v>0</v>
      </c>
      <c r="E106" s="38" t="s">
        <v>97</v>
      </c>
    </row>
    <row r="107" spans="1:5" x14ac:dyDescent="0.25">
      <c r="A107" s="18">
        <v>3293</v>
      </c>
      <c r="B107" s="10" t="s">
        <v>50</v>
      </c>
      <c r="C107" s="26"/>
      <c r="D107" s="26">
        <v>306</v>
      </c>
      <c r="E107" s="38" t="s">
        <v>97</v>
      </c>
    </row>
    <row r="108" spans="1:5" x14ac:dyDescent="0.25">
      <c r="A108" s="18">
        <v>3294</v>
      </c>
      <c r="B108" s="10" t="s">
        <v>51</v>
      </c>
      <c r="C108" s="26"/>
      <c r="D108" s="26">
        <v>544.15</v>
      </c>
      <c r="E108" s="38" t="s">
        <v>97</v>
      </c>
    </row>
    <row r="109" spans="1:5" x14ac:dyDescent="0.25">
      <c r="A109" s="18">
        <v>3295</v>
      </c>
      <c r="B109" s="11" t="s">
        <v>52</v>
      </c>
      <c r="C109" s="26"/>
      <c r="D109" s="26">
        <v>0</v>
      </c>
      <c r="E109" s="38" t="s">
        <v>97</v>
      </c>
    </row>
    <row r="110" spans="1:5" x14ac:dyDescent="0.25">
      <c r="A110" s="18">
        <v>3299</v>
      </c>
      <c r="B110" s="10" t="s">
        <v>47</v>
      </c>
      <c r="C110" s="26"/>
      <c r="D110" s="26">
        <v>0</v>
      </c>
      <c r="E110" s="38" t="s">
        <v>97</v>
      </c>
    </row>
    <row r="111" spans="1:5" x14ac:dyDescent="0.25">
      <c r="A111" s="17">
        <v>34</v>
      </c>
      <c r="B111" s="9" t="s">
        <v>53</v>
      </c>
      <c r="C111" s="28">
        <v>0</v>
      </c>
      <c r="D111" s="28">
        <f t="shared" ref="D111" si="13">D112</f>
        <v>211</v>
      </c>
      <c r="E111" s="38" t="s">
        <v>97</v>
      </c>
    </row>
    <row r="112" spans="1:5" x14ac:dyDescent="0.25">
      <c r="A112" s="17">
        <v>343</v>
      </c>
      <c r="B112" s="9" t="s">
        <v>54</v>
      </c>
      <c r="C112" s="28"/>
      <c r="D112" s="28">
        <f t="shared" ref="D112" si="14">D113+D114</f>
        <v>211</v>
      </c>
      <c r="E112" s="38" t="s">
        <v>97</v>
      </c>
    </row>
    <row r="113" spans="1:5" x14ac:dyDescent="0.25">
      <c r="A113" s="18">
        <v>3431</v>
      </c>
      <c r="B113" s="10" t="s">
        <v>55</v>
      </c>
      <c r="C113" s="26"/>
      <c r="D113" s="26">
        <v>175</v>
      </c>
      <c r="E113" s="38" t="s">
        <v>97</v>
      </c>
    </row>
    <row r="114" spans="1:5" x14ac:dyDescent="0.25">
      <c r="A114" s="20">
        <v>3432</v>
      </c>
      <c r="B114" s="10" t="s">
        <v>106</v>
      </c>
      <c r="C114" s="26"/>
      <c r="D114" s="26">
        <v>36</v>
      </c>
      <c r="E114" s="38" t="s">
        <v>97</v>
      </c>
    </row>
    <row r="115" spans="1:5" x14ac:dyDescent="0.25">
      <c r="A115" s="19">
        <v>36</v>
      </c>
      <c r="B115" s="9" t="s">
        <v>108</v>
      </c>
      <c r="C115" s="28">
        <v>0</v>
      </c>
      <c r="D115" s="28">
        <f t="shared" ref="D115" si="15">D116</f>
        <v>0</v>
      </c>
      <c r="E115" s="38" t="s">
        <v>97</v>
      </c>
    </row>
    <row r="116" spans="1:5" x14ac:dyDescent="0.25">
      <c r="A116" s="20">
        <v>369</v>
      </c>
      <c r="B116" s="10" t="s">
        <v>94</v>
      </c>
      <c r="C116" s="26"/>
      <c r="D116" s="26">
        <v>0</v>
      </c>
      <c r="E116" s="38" t="s">
        <v>97</v>
      </c>
    </row>
    <row r="117" spans="1:5" x14ac:dyDescent="0.25">
      <c r="A117" s="45">
        <v>37</v>
      </c>
      <c r="B117" s="46" t="s">
        <v>110</v>
      </c>
      <c r="C117" s="28">
        <v>6291</v>
      </c>
      <c r="D117" s="28">
        <f t="shared" ref="D117:D118" si="16">D118</f>
        <v>1891.3</v>
      </c>
      <c r="E117" s="38" t="s">
        <v>97</v>
      </c>
    </row>
    <row r="118" spans="1:5" x14ac:dyDescent="0.25">
      <c r="A118" s="45">
        <v>372</v>
      </c>
      <c r="B118" s="46" t="s">
        <v>118</v>
      </c>
      <c r="C118" s="28"/>
      <c r="D118" s="28">
        <f t="shared" si="16"/>
        <v>1891.3</v>
      </c>
      <c r="E118" s="38" t="s">
        <v>97</v>
      </c>
    </row>
    <row r="119" spans="1:5" x14ac:dyDescent="0.25">
      <c r="A119" s="47">
        <v>3721</v>
      </c>
      <c r="B119" s="48" t="s">
        <v>151</v>
      </c>
      <c r="C119" s="43"/>
      <c r="D119" s="43">
        <v>1891.3</v>
      </c>
      <c r="E119" s="38" t="s">
        <v>97</v>
      </c>
    </row>
    <row r="120" spans="1:5" x14ac:dyDescent="0.25">
      <c r="A120" s="17">
        <v>38</v>
      </c>
      <c r="B120" s="9" t="s">
        <v>111</v>
      </c>
      <c r="C120" s="28">
        <v>0</v>
      </c>
      <c r="D120" s="28">
        <f>D121</f>
        <v>0</v>
      </c>
      <c r="E120" s="38" t="s">
        <v>97</v>
      </c>
    </row>
    <row r="121" spans="1:5" x14ac:dyDescent="0.25">
      <c r="A121" s="18">
        <v>381</v>
      </c>
      <c r="B121" s="10" t="s">
        <v>96</v>
      </c>
      <c r="C121" s="26"/>
      <c r="D121" s="26">
        <v>0</v>
      </c>
      <c r="E121" s="38" t="s">
        <v>97</v>
      </c>
    </row>
    <row r="122" spans="1:5" x14ac:dyDescent="0.25">
      <c r="A122" s="17">
        <v>42</v>
      </c>
      <c r="B122" s="16" t="s">
        <v>56</v>
      </c>
      <c r="C122" s="28">
        <v>23359</v>
      </c>
      <c r="D122" s="28">
        <f>D123</f>
        <v>25618.39</v>
      </c>
      <c r="E122" s="38">
        <f t="shared" ref="E122" si="17">D122/C122*100</f>
        <v>109.67246029367695</v>
      </c>
    </row>
    <row r="123" spans="1:5" x14ac:dyDescent="0.25">
      <c r="A123" s="17">
        <v>422</v>
      </c>
      <c r="B123" s="16" t="s">
        <v>59</v>
      </c>
      <c r="C123" s="28"/>
      <c r="D123" s="28">
        <f>D124+D125+D126+D127</f>
        <v>25618.39</v>
      </c>
      <c r="E123" s="38" t="s">
        <v>97</v>
      </c>
    </row>
    <row r="124" spans="1:5" x14ac:dyDescent="0.25">
      <c r="A124" s="18">
        <v>4221</v>
      </c>
      <c r="B124" s="13" t="s">
        <v>57</v>
      </c>
      <c r="C124" s="26"/>
      <c r="D124" s="26">
        <v>1350.46</v>
      </c>
      <c r="E124" s="38" t="s">
        <v>97</v>
      </c>
    </row>
    <row r="125" spans="1:5" x14ac:dyDescent="0.25">
      <c r="A125" s="18">
        <v>4223</v>
      </c>
      <c r="B125" s="13" t="s">
        <v>152</v>
      </c>
      <c r="C125" s="26"/>
      <c r="D125" s="26">
        <v>0</v>
      </c>
      <c r="E125" s="38" t="s">
        <v>97</v>
      </c>
    </row>
    <row r="126" spans="1:5" x14ac:dyDescent="0.25">
      <c r="A126" s="18">
        <v>4224</v>
      </c>
      <c r="B126" s="13" t="s">
        <v>61</v>
      </c>
      <c r="C126" s="26"/>
      <c r="D126" s="26">
        <v>19189.73</v>
      </c>
      <c r="E126" s="38" t="s">
        <v>97</v>
      </c>
    </row>
    <row r="127" spans="1:5" x14ac:dyDescent="0.25">
      <c r="A127" s="18">
        <v>4225</v>
      </c>
      <c r="B127" s="13" t="s">
        <v>62</v>
      </c>
      <c r="C127" s="26"/>
      <c r="D127" s="26">
        <v>5078.2</v>
      </c>
      <c r="E127" s="38" t="s">
        <v>97</v>
      </c>
    </row>
    <row r="128" spans="1:5" x14ac:dyDescent="0.25">
      <c r="A128" s="17">
        <v>45</v>
      </c>
      <c r="B128" s="16" t="s">
        <v>164</v>
      </c>
      <c r="C128" s="28">
        <v>0</v>
      </c>
      <c r="D128" s="28">
        <f t="shared" ref="D128" si="18">D129</f>
        <v>0</v>
      </c>
      <c r="E128" s="38" t="s">
        <v>97</v>
      </c>
    </row>
    <row r="129" spans="1:5" x14ac:dyDescent="0.25">
      <c r="A129" s="18">
        <v>4521</v>
      </c>
      <c r="B129" s="13" t="s">
        <v>163</v>
      </c>
      <c r="C129" s="26"/>
      <c r="D129" s="26">
        <v>0</v>
      </c>
      <c r="E129" s="38" t="s">
        <v>97</v>
      </c>
    </row>
    <row r="130" spans="1:5" x14ac:dyDescent="0.25">
      <c r="A130" s="97" t="s">
        <v>21</v>
      </c>
      <c r="B130" s="97"/>
      <c r="C130" s="40">
        <v>536852</v>
      </c>
      <c r="D130" s="40">
        <f>D72+D79+D111+D115+D117+D120+D122</f>
        <v>334910.64999999997</v>
      </c>
      <c r="E130" s="41">
        <f t="shared" ref="E130" si="19">D130/C130*100</f>
        <v>62.384167331033503</v>
      </c>
    </row>
    <row r="133" spans="1:5" x14ac:dyDescent="0.25">
      <c r="A133" s="98" t="s">
        <v>199</v>
      </c>
      <c r="B133" s="98"/>
    </row>
    <row r="134" spans="1:5" ht="45" x14ac:dyDescent="0.25">
      <c r="A134" s="5" t="s">
        <v>189</v>
      </c>
      <c r="B134" s="5" t="s">
        <v>15</v>
      </c>
      <c r="C134" s="5" t="s">
        <v>187</v>
      </c>
      <c r="D134" s="5" t="s">
        <v>169</v>
      </c>
      <c r="E134" s="5" t="s">
        <v>16</v>
      </c>
    </row>
    <row r="135" spans="1:5" x14ac:dyDescent="0.25">
      <c r="A135" s="80">
        <v>1</v>
      </c>
      <c r="B135" s="81"/>
      <c r="C135" s="7">
        <v>2</v>
      </c>
      <c r="D135" s="7">
        <v>3</v>
      </c>
      <c r="E135" s="7" t="s">
        <v>186</v>
      </c>
    </row>
    <row r="136" spans="1:5" x14ac:dyDescent="0.25">
      <c r="A136" s="17">
        <v>31</v>
      </c>
      <c r="B136" s="9" t="s">
        <v>17</v>
      </c>
      <c r="C136" s="28">
        <v>7813</v>
      </c>
      <c r="D136" s="28">
        <f>D137+D139+D141</f>
        <v>8017</v>
      </c>
      <c r="E136" s="38">
        <f>D136/C136*100</f>
        <v>102.61103289389479</v>
      </c>
    </row>
    <row r="137" spans="1:5" x14ac:dyDescent="0.25">
      <c r="A137" s="17">
        <v>311</v>
      </c>
      <c r="B137" s="17" t="s">
        <v>18</v>
      </c>
      <c r="C137" s="28"/>
      <c r="D137" s="28">
        <f t="shared" ref="D137" si="20">D138</f>
        <v>6495</v>
      </c>
      <c r="E137" s="38" t="s">
        <v>97</v>
      </c>
    </row>
    <row r="138" spans="1:5" x14ac:dyDescent="0.25">
      <c r="A138" s="18">
        <v>3111</v>
      </c>
      <c r="B138" s="10" t="s">
        <v>19</v>
      </c>
      <c r="C138" s="26"/>
      <c r="D138" s="26">
        <v>6495</v>
      </c>
      <c r="E138" s="38" t="s">
        <v>97</v>
      </c>
    </row>
    <row r="139" spans="1:5" x14ac:dyDescent="0.25">
      <c r="A139" s="17">
        <v>312</v>
      </c>
      <c r="B139" s="9" t="s">
        <v>20</v>
      </c>
      <c r="C139" s="28"/>
      <c r="D139" s="28">
        <f>D140</f>
        <v>450</v>
      </c>
      <c r="E139" s="38" t="s">
        <v>97</v>
      </c>
    </row>
    <row r="140" spans="1:5" x14ac:dyDescent="0.25">
      <c r="A140" s="18">
        <v>3121</v>
      </c>
      <c r="B140" s="10" t="s">
        <v>20</v>
      </c>
      <c r="C140" s="26"/>
      <c r="D140" s="26">
        <v>450</v>
      </c>
      <c r="E140" s="38" t="s">
        <v>97</v>
      </c>
    </row>
    <row r="141" spans="1:5" x14ac:dyDescent="0.25">
      <c r="A141" s="17">
        <v>313</v>
      </c>
      <c r="B141" s="9" t="s">
        <v>22</v>
      </c>
      <c r="C141" s="28"/>
      <c r="D141" s="28">
        <f t="shared" ref="D141" si="21">D142</f>
        <v>1072</v>
      </c>
      <c r="E141" s="38" t="s">
        <v>97</v>
      </c>
    </row>
    <row r="142" spans="1:5" x14ac:dyDescent="0.25">
      <c r="A142" s="18">
        <v>3132</v>
      </c>
      <c r="B142" s="10" t="s">
        <v>23</v>
      </c>
      <c r="C142" s="26"/>
      <c r="D142" s="26">
        <v>1072</v>
      </c>
      <c r="E142" s="38" t="s">
        <v>97</v>
      </c>
    </row>
    <row r="143" spans="1:5" x14ac:dyDescent="0.25">
      <c r="A143" s="17">
        <v>32</v>
      </c>
      <c r="B143" s="9" t="s">
        <v>25</v>
      </c>
      <c r="C143" s="28">
        <v>9443</v>
      </c>
      <c r="D143" s="28">
        <f>D144+D149+D156+D166+D168</f>
        <v>14871</v>
      </c>
      <c r="E143" s="38">
        <f t="shared" ref="E143" si="22">D143/C143*100</f>
        <v>157.48173250026474</v>
      </c>
    </row>
    <row r="144" spans="1:5" x14ac:dyDescent="0.25">
      <c r="A144" s="17">
        <v>321</v>
      </c>
      <c r="B144" s="9" t="s">
        <v>26</v>
      </c>
      <c r="C144" s="28"/>
      <c r="D144" s="28">
        <f>D145+D146+D147+D148</f>
        <v>1645</v>
      </c>
      <c r="E144" s="38" t="s">
        <v>97</v>
      </c>
    </row>
    <row r="145" spans="1:5" x14ac:dyDescent="0.25">
      <c r="A145" s="18">
        <v>3211</v>
      </c>
      <c r="B145" s="10" t="s">
        <v>27</v>
      </c>
      <c r="C145" s="26"/>
      <c r="D145" s="26">
        <v>1468</v>
      </c>
      <c r="E145" s="38" t="s">
        <v>97</v>
      </c>
    </row>
    <row r="146" spans="1:5" x14ac:dyDescent="0.25">
      <c r="A146" s="18">
        <v>3212</v>
      </c>
      <c r="B146" s="10" t="s">
        <v>28</v>
      </c>
      <c r="C146" s="26"/>
      <c r="D146" s="26">
        <v>177</v>
      </c>
      <c r="E146" s="38" t="s">
        <v>97</v>
      </c>
    </row>
    <row r="147" spans="1:5" x14ac:dyDescent="0.25">
      <c r="A147" s="18">
        <v>3213</v>
      </c>
      <c r="B147" s="10" t="s">
        <v>103</v>
      </c>
      <c r="C147" s="26"/>
      <c r="D147" s="26">
        <v>0</v>
      </c>
      <c r="E147" s="38" t="s">
        <v>97</v>
      </c>
    </row>
    <row r="148" spans="1:5" x14ac:dyDescent="0.25">
      <c r="A148" s="18">
        <v>3214</v>
      </c>
      <c r="B148" s="10" t="s">
        <v>104</v>
      </c>
      <c r="C148" s="26"/>
      <c r="D148" s="26">
        <v>0</v>
      </c>
      <c r="E148" s="38" t="s">
        <v>97</v>
      </c>
    </row>
    <row r="149" spans="1:5" x14ac:dyDescent="0.25">
      <c r="A149" s="17">
        <v>322</v>
      </c>
      <c r="B149" s="9" t="s">
        <v>29</v>
      </c>
      <c r="C149" s="28"/>
      <c r="D149" s="28">
        <f>D150+D151+D152+D153+D154+D155</f>
        <v>2333</v>
      </c>
      <c r="E149" s="38" t="s">
        <v>97</v>
      </c>
    </row>
    <row r="150" spans="1:5" x14ac:dyDescent="0.25">
      <c r="A150" s="18">
        <v>3221</v>
      </c>
      <c r="B150" s="10" t="s">
        <v>30</v>
      </c>
      <c r="C150" s="26"/>
      <c r="D150" s="26">
        <v>85</v>
      </c>
      <c r="E150" s="38" t="s">
        <v>97</v>
      </c>
    </row>
    <row r="151" spans="1:5" x14ac:dyDescent="0.25">
      <c r="A151" s="18">
        <v>3222</v>
      </c>
      <c r="B151" s="10" t="s">
        <v>31</v>
      </c>
      <c r="C151" s="26"/>
      <c r="D151" s="26">
        <v>2161</v>
      </c>
      <c r="E151" s="38" t="s">
        <v>97</v>
      </c>
    </row>
    <row r="152" spans="1:5" x14ac:dyDescent="0.25">
      <c r="A152" s="18">
        <v>3223</v>
      </c>
      <c r="B152" s="10" t="s">
        <v>32</v>
      </c>
      <c r="C152" s="26"/>
      <c r="D152" s="26">
        <v>87</v>
      </c>
      <c r="E152" s="38" t="s">
        <v>97</v>
      </c>
    </row>
    <row r="153" spans="1:5" x14ac:dyDescent="0.25">
      <c r="A153" s="18">
        <v>3224</v>
      </c>
      <c r="B153" s="10" t="s">
        <v>33</v>
      </c>
      <c r="C153" s="26"/>
      <c r="D153" s="26">
        <v>0</v>
      </c>
      <c r="E153" s="38" t="s">
        <v>97</v>
      </c>
    </row>
    <row r="154" spans="1:5" x14ac:dyDescent="0.25">
      <c r="A154" s="18">
        <v>3225</v>
      </c>
      <c r="B154" s="10" t="s">
        <v>44</v>
      </c>
      <c r="C154" s="26"/>
      <c r="D154" s="26">
        <v>0</v>
      </c>
      <c r="E154" s="38" t="s">
        <v>97</v>
      </c>
    </row>
    <row r="155" spans="1:5" x14ac:dyDescent="0.25">
      <c r="A155" s="18">
        <v>3227</v>
      </c>
      <c r="B155" s="10" t="s">
        <v>45</v>
      </c>
      <c r="C155" s="26"/>
      <c r="D155" s="26">
        <v>0</v>
      </c>
      <c r="E155" s="38" t="s">
        <v>97</v>
      </c>
    </row>
    <row r="156" spans="1:5" x14ac:dyDescent="0.25">
      <c r="A156" s="17">
        <v>323</v>
      </c>
      <c r="B156" s="9" t="s">
        <v>34</v>
      </c>
      <c r="C156" s="28"/>
      <c r="D156" s="28">
        <f>D157+D158+D159+D160+D161+D162+D163+D164+D165</f>
        <v>7711</v>
      </c>
      <c r="E156" s="38" t="s">
        <v>97</v>
      </c>
    </row>
    <row r="157" spans="1:5" x14ac:dyDescent="0.25">
      <c r="A157" s="18">
        <v>3231</v>
      </c>
      <c r="B157" s="10" t="s">
        <v>35</v>
      </c>
      <c r="C157" s="26"/>
      <c r="D157" s="26">
        <v>67</v>
      </c>
      <c r="E157" s="38" t="s">
        <v>97</v>
      </c>
    </row>
    <row r="158" spans="1:5" x14ac:dyDescent="0.25">
      <c r="A158" s="18">
        <v>3232</v>
      </c>
      <c r="B158" s="10" t="s">
        <v>36</v>
      </c>
      <c r="C158" s="26"/>
      <c r="D158" s="26">
        <v>0</v>
      </c>
      <c r="E158" s="38" t="s">
        <v>97</v>
      </c>
    </row>
    <row r="159" spans="1:5" x14ac:dyDescent="0.25">
      <c r="A159" s="18">
        <v>3233</v>
      </c>
      <c r="B159" s="10" t="s">
        <v>37</v>
      </c>
      <c r="C159" s="26"/>
      <c r="D159" s="26">
        <v>589</v>
      </c>
      <c r="E159" s="38" t="s">
        <v>97</v>
      </c>
    </row>
    <row r="160" spans="1:5" x14ac:dyDescent="0.25">
      <c r="A160" s="18">
        <v>3234</v>
      </c>
      <c r="B160" s="10" t="s">
        <v>38</v>
      </c>
      <c r="C160" s="26"/>
      <c r="D160" s="26">
        <v>0</v>
      </c>
      <c r="E160" s="38" t="s">
        <v>97</v>
      </c>
    </row>
    <row r="161" spans="1:5" x14ac:dyDescent="0.25">
      <c r="A161" s="18">
        <v>3235</v>
      </c>
      <c r="B161" s="10" t="s">
        <v>39</v>
      </c>
      <c r="C161" s="26"/>
      <c r="D161" s="26">
        <v>1145</v>
      </c>
      <c r="E161" s="38" t="s">
        <v>97</v>
      </c>
    </row>
    <row r="162" spans="1:5" x14ac:dyDescent="0.25">
      <c r="A162" s="18">
        <v>3236</v>
      </c>
      <c r="B162" s="10" t="s">
        <v>40</v>
      </c>
      <c r="C162" s="26"/>
      <c r="D162" s="26">
        <v>0</v>
      </c>
      <c r="E162" s="38" t="s">
        <v>97</v>
      </c>
    </row>
    <row r="163" spans="1:5" x14ac:dyDescent="0.25">
      <c r="A163" s="18">
        <v>3237</v>
      </c>
      <c r="B163" s="10" t="s">
        <v>41</v>
      </c>
      <c r="C163" s="26"/>
      <c r="D163" s="26">
        <v>5910</v>
      </c>
      <c r="E163" s="38" t="s">
        <v>97</v>
      </c>
    </row>
    <row r="164" spans="1:5" x14ac:dyDescent="0.25">
      <c r="A164" s="18">
        <v>3238</v>
      </c>
      <c r="B164" s="10" t="s">
        <v>42</v>
      </c>
      <c r="C164" s="26"/>
      <c r="D164" s="26">
        <v>0</v>
      </c>
      <c r="E164" s="38" t="s">
        <v>97</v>
      </c>
    </row>
    <row r="165" spans="1:5" x14ac:dyDescent="0.25">
      <c r="A165" s="18">
        <v>3239</v>
      </c>
      <c r="B165" s="10" t="s">
        <v>43</v>
      </c>
      <c r="C165" s="26"/>
      <c r="D165" s="26">
        <v>0</v>
      </c>
      <c r="E165" s="38" t="s">
        <v>97</v>
      </c>
    </row>
    <row r="166" spans="1:5" x14ac:dyDescent="0.25">
      <c r="A166" s="17">
        <v>324</v>
      </c>
      <c r="B166" s="9" t="s">
        <v>46</v>
      </c>
      <c r="C166" s="28"/>
      <c r="D166" s="28">
        <f>D167</f>
        <v>591</v>
      </c>
      <c r="E166" s="38" t="s">
        <v>97</v>
      </c>
    </row>
    <row r="167" spans="1:5" x14ac:dyDescent="0.25">
      <c r="A167" s="18">
        <v>3241</v>
      </c>
      <c r="B167" s="10" t="s">
        <v>46</v>
      </c>
      <c r="C167" s="26"/>
      <c r="D167" s="26">
        <v>591</v>
      </c>
      <c r="E167" s="38" t="s">
        <v>97</v>
      </c>
    </row>
    <row r="168" spans="1:5" x14ac:dyDescent="0.25">
      <c r="A168" s="17">
        <v>329</v>
      </c>
      <c r="B168" s="9" t="s">
        <v>47</v>
      </c>
      <c r="C168" s="28"/>
      <c r="D168" s="28">
        <f>SUM(D169:D174)</f>
        <v>2591</v>
      </c>
      <c r="E168" s="38" t="s">
        <v>97</v>
      </c>
    </row>
    <row r="169" spans="1:5" x14ac:dyDescent="0.25">
      <c r="A169" s="18">
        <v>3291</v>
      </c>
      <c r="B169" s="10" t="s">
        <v>48</v>
      </c>
      <c r="C169" s="26"/>
      <c r="D169" s="26">
        <v>0</v>
      </c>
      <c r="E169" s="38" t="s">
        <v>97</v>
      </c>
    </row>
    <row r="170" spans="1:5" x14ac:dyDescent="0.25">
      <c r="A170" s="18">
        <v>3292</v>
      </c>
      <c r="B170" s="10" t="s">
        <v>49</v>
      </c>
      <c r="C170" s="26"/>
      <c r="D170" s="26">
        <v>0</v>
      </c>
      <c r="E170" s="38" t="s">
        <v>97</v>
      </c>
    </row>
    <row r="171" spans="1:5" x14ac:dyDescent="0.25">
      <c r="A171" s="18">
        <v>3293</v>
      </c>
      <c r="B171" s="10" t="s">
        <v>50</v>
      </c>
      <c r="C171" s="26"/>
      <c r="D171" s="26">
        <v>2000</v>
      </c>
      <c r="E171" s="38" t="s">
        <v>97</v>
      </c>
    </row>
    <row r="172" spans="1:5" x14ac:dyDescent="0.25">
      <c r="A172" s="18">
        <v>3294</v>
      </c>
      <c r="B172" s="10" t="s">
        <v>51</v>
      </c>
      <c r="C172" s="26"/>
      <c r="D172" s="26">
        <v>591</v>
      </c>
      <c r="E172" s="38" t="s">
        <v>97</v>
      </c>
    </row>
    <row r="173" spans="1:5" x14ac:dyDescent="0.25">
      <c r="A173" s="18">
        <v>3295</v>
      </c>
      <c r="B173" s="11" t="s">
        <v>52</v>
      </c>
      <c r="C173" s="26"/>
      <c r="D173" s="26">
        <v>0</v>
      </c>
      <c r="E173" s="38" t="s">
        <v>97</v>
      </c>
    </row>
    <row r="174" spans="1:5" x14ac:dyDescent="0.25">
      <c r="A174" s="18">
        <v>3299</v>
      </c>
      <c r="B174" s="10" t="s">
        <v>47</v>
      </c>
      <c r="C174" s="26"/>
      <c r="D174" s="26">
        <v>0</v>
      </c>
      <c r="E174" s="38" t="s">
        <v>97</v>
      </c>
    </row>
    <row r="175" spans="1:5" x14ac:dyDescent="0.25">
      <c r="A175" s="17">
        <v>34</v>
      </c>
      <c r="B175" s="9" t="s">
        <v>53</v>
      </c>
      <c r="C175" s="28">
        <v>0</v>
      </c>
      <c r="D175" s="28">
        <f t="shared" ref="D175" si="23">D176</f>
        <v>392</v>
      </c>
      <c r="E175" s="38" t="s">
        <v>97</v>
      </c>
    </row>
    <row r="176" spans="1:5" x14ac:dyDescent="0.25">
      <c r="A176" s="17">
        <v>343</v>
      </c>
      <c r="B176" s="9" t="s">
        <v>54</v>
      </c>
      <c r="C176" s="28"/>
      <c r="D176" s="28">
        <f t="shared" ref="D176" si="24">D177+D178</f>
        <v>392</v>
      </c>
      <c r="E176" s="38" t="s">
        <v>97</v>
      </c>
    </row>
    <row r="177" spans="1:5" x14ac:dyDescent="0.25">
      <c r="A177" s="18">
        <v>3431</v>
      </c>
      <c r="B177" s="10" t="s">
        <v>55</v>
      </c>
      <c r="C177" s="26"/>
      <c r="D177" s="26">
        <v>392</v>
      </c>
      <c r="E177" s="38" t="s">
        <v>97</v>
      </c>
    </row>
    <row r="178" spans="1:5" x14ac:dyDescent="0.25">
      <c r="A178" s="20">
        <v>3432</v>
      </c>
      <c r="B178" s="10" t="s">
        <v>106</v>
      </c>
      <c r="C178" s="26"/>
      <c r="D178" s="26">
        <v>0</v>
      </c>
      <c r="E178" s="38" t="s">
        <v>97</v>
      </c>
    </row>
    <row r="179" spans="1:5" x14ac:dyDescent="0.25">
      <c r="A179" s="19">
        <v>36</v>
      </c>
      <c r="B179" s="9" t="s">
        <v>108</v>
      </c>
      <c r="C179" s="28">
        <v>47544</v>
      </c>
      <c r="D179" s="28">
        <f t="shared" ref="D179" si="25">D180</f>
        <v>13243.73</v>
      </c>
      <c r="E179" s="38">
        <f t="shared" ref="E179" si="26">D179/C179*100</f>
        <v>27.855733636210665</v>
      </c>
    </row>
    <row r="180" spans="1:5" x14ac:dyDescent="0.25">
      <c r="A180" s="20">
        <v>369</v>
      </c>
      <c r="B180" s="10" t="s">
        <v>94</v>
      </c>
      <c r="C180" s="26"/>
      <c r="D180" s="26">
        <v>13243.73</v>
      </c>
      <c r="E180" s="38" t="s">
        <v>97</v>
      </c>
    </row>
    <row r="181" spans="1:5" x14ac:dyDescent="0.25">
      <c r="A181" s="45">
        <v>37</v>
      </c>
      <c r="B181" s="46" t="s">
        <v>110</v>
      </c>
      <c r="C181" s="28">
        <v>0</v>
      </c>
      <c r="D181" s="28">
        <f t="shared" ref="D181:D182" si="27">D182</f>
        <v>0</v>
      </c>
      <c r="E181" s="38" t="s">
        <v>97</v>
      </c>
    </row>
    <row r="182" spans="1:5" x14ac:dyDescent="0.25">
      <c r="A182" s="45">
        <v>372</v>
      </c>
      <c r="B182" s="46" t="s">
        <v>118</v>
      </c>
      <c r="C182" s="28"/>
      <c r="D182" s="28">
        <f t="shared" si="27"/>
        <v>0</v>
      </c>
      <c r="E182" s="38" t="s">
        <v>97</v>
      </c>
    </row>
    <row r="183" spans="1:5" x14ac:dyDescent="0.25">
      <c r="A183" s="47">
        <v>3721</v>
      </c>
      <c r="B183" s="48" t="s">
        <v>151</v>
      </c>
      <c r="C183" s="43"/>
      <c r="D183" s="43">
        <v>0</v>
      </c>
      <c r="E183" s="38" t="s">
        <v>97</v>
      </c>
    </row>
    <row r="184" spans="1:5" x14ac:dyDescent="0.25">
      <c r="A184" s="17">
        <v>38</v>
      </c>
      <c r="B184" s="9" t="s">
        <v>111</v>
      </c>
      <c r="C184" s="28">
        <v>0</v>
      </c>
      <c r="D184" s="28">
        <f>D185</f>
        <v>45751</v>
      </c>
      <c r="E184" s="38" t="s">
        <v>97</v>
      </c>
    </row>
    <row r="185" spans="1:5" x14ac:dyDescent="0.25">
      <c r="A185" s="18">
        <v>381</v>
      </c>
      <c r="B185" s="10" t="s">
        <v>96</v>
      </c>
      <c r="C185" s="26"/>
      <c r="D185" s="26">
        <v>45751</v>
      </c>
      <c r="E185" s="38" t="s">
        <v>97</v>
      </c>
    </row>
    <row r="186" spans="1:5" x14ac:dyDescent="0.25">
      <c r="A186" s="17">
        <v>42</v>
      </c>
      <c r="B186" s="16" t="s">
        <v>56</v>
      </c>
      <c r="C186" s="28">
        <v>4530</v>
      </c>
      <c r="D186" s="28">
        <f>D187</f>
        <v>0</v>
      </c>
      <c r="E186" s="38">
        <f t="shared" ref="E186" si="28">D186/C186*100</f>
        <v>0</v>
      </c>
    </row>
    <row r="187" spans="1:5" x14ac:dyDescent="0.25">
      <c r="A187" s="17">
        <v>422</v>
      </c>
      <c r="B187" s="16" t="s">
        <v>59</v>
      </c>
      <c r="C187" s="28"/>
      <c r="D187" s="28">
        <f>D188+D189+D190+D191</f>
        <v>0</v>
      </c>
      <c r="E187" s="38" t="s">
        <v>97</v>
      </c>
    </row>
    <row r="188" spans="1:5" x14ac:dyDescent="0.25">
      <c r="A188" s="18">
        <v>4221</v>
      </c>
      <c r="B188" s="13" t="s">
        <v>57</v>
      </c>
      <c r="C188" s="26"/>
      <c r="D188" s="26">
        <v>0</v>
      </c>
      <c r="E188" s="38" t="s">
        <v>97</v>
      </c>
    </row>
    <row r="189" spans="1:5" x14ac:dyDescent="0.25">
      <c r="A189" s="18">
        <v>4223</v>
      </c>
      <c r="B189" s="13" t="s">
        <v>152</v>
      </c>
      <c r="C189" s="26"/>
      <c r="D189" s="26">
        <v>0</v>
      </c>
      <c r="E189" s="38" t="s">
        <v>97</v>
      </c>
    </row>
    <row r="190" spans="1:5" x14ac:dyDescent="0.25">
      <c r="A190" s="18">
        <v>4224</v>
      </c>
      <c r="B190" s="13" t="s">
        <v>61</v>
      </c>
      <c r="C190" s="26"/>
      <c r="D190" s="26">
        <v>0</v>
      </c>
      <c r="E190" s="38" t="s">
        <v>97</v>
      </c>
    </row>
    <row r="191" spans="1:5" x14ac:dyDescent="0.25">
      <c r="A191" s="18">
        <v>4225</v>
      </c>
      <c r="B191" s="13" t="s">
        <v>62</v>
      </c>
      <c r="C191" s="26"/>
      <c r="D191" s="26">
        <v>0</v>
      </c>
      <c r="E191" s="38" t="s">
        <v>97</v>
      </c>
    </row>
    <row r="192" spans="1:5" x14ac:dyDescent="0.25">
      <c r="A192" s="17">
        <v>45</v>
      </c>
      <c r="B192" s="16" t="s">
        <v>164</v>
      </c>
      <c r="C192" s="28">
        <v>0</v>
      </c>
      <c r="D192" s="28">
        <f t="shared" ref="D192" si="29">D193</f>
        <v>0</v>
      </c>
      <c r="E192" s="38" t="s">
        <v>97</v>
      </c>
    </row>
    <row r="193" spans="1:5" x14ac:dyDescent="0.25">
      <c r="A193" s="18">
        <v>4521</v>
      </c>
      <c r="B193" s="13" t="s">
        <v>163</v>
      </c>
      <c r="C193" s="26"/>
      <c r="D193" s="26">
        <v>0</v>
      </c>
      <c r="E193" s="38" t="s">
        <v>97</v>
      </c>
    </row>
    <row r="194" spans="1:5" x14ac:dyDescent="0.25">
      <c r="A194" s="97" t="s">
        <v>21</v>
      </c>
      <c r="B194" s="97"/>
      <c r="C194" s="40">
        <v>69330</v>
      </c>
      <c r="D194" s="40">
        <f>D136+D143+D175+D179+D181+D184+D186</f>
        <v>82274.73</v>
      </c>
      <c r="E194" s="41">
        <f t="shared" ref="E194" si="30">D194/C194*100</f>
        <v>118.6711813067936</v>
      </c>
    </row>
  </sheetData>
  <mergeCells count="10">
    <mergeCell ref="A2:F2"/>
    <mergeCell ref="A4:F4"/>
    <mergeCell ref="A7:B7"/>
    <mergeCell ref="A66:B66"/>
    <mergeCell ref="A71:B71"/>
    <mergeCell ref="A133:B133"/>
    <mergeCell ref="A135:B135"/>
    <mergeCell ref="A194:B194"/>
    <mergeCell ref="A130:B130"/>
    <mergeCell ref="A69:B69"/>
  </mergeCells>
  <pageMargins left="0.7" right="0.7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K91"/>
  <sheetViews>
    <sheetView workbookViewId="0">
      <selection activeCell="E70" sqref="E70"/>
    </sheetView>
  </sheetViews>
  <sheetFormatPr defaultColWidth="8.85546875" defaultRowHeight="15" x14ac:dyDescent="0.25"/>
  <cols>
    <col min="2" max="2" width="59.42578125" customWidth="1"/>
    <col min="3" max="3" width="17.710937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0.7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134</v>
      </c>
      <c r="B4" s="98"/>
      <c r="C4" s="98"/>
      <c r="D4" s="98"/>
      <c r="E4" s="98"/>
      <c r="F4" s="98"/>
    </row>
    <row r="7" spans="1:6" x14ac:dyDescent="0.25">
      <c r="A7" s="98" t="s">
        <v>193</v>
      </c>
      <c r="B7" s="98"/>
    </row>
    <row r="8" spans="1:6" ht="45" x14ac:dyDescent="0.25">
      <c r="A8" s="5" t="s">
        <v>189</v>
      </c>
      <c r="B8" s="5" t="s">
        <v>15</v>
      </c>
      <c r="C8" s="5" t="s">
        <v>210</v>
      </c>
      <c r="D8" s="5" t="s">
        <v>188</v>
      </c>
      <c r="E8" s="5" t="s">
        <v>169</v>
      </c>
      <c r="F8" s="5" t="s">
        <v>16</v>
      </c>
    </row>
    <row r="9" spans="1:6" x14ac:dyDescent="0.25">
      <c r="A9" s="80">
        <v>1</v>
      </c>
      <c r="B9" s="81"/>
      <c r="C9" s="60">
        <v>2</v>
      </c>
      <c r="D9" s="7">
        <v>3</v>
      </c>
      <c r="E9" s="7">
        <v>4</v>
      </c>
      <c r="F9" s="7" t="s">
        <v>207</v>
      </c>
    </row>
    <row r="10" spans="1:6" x14ac:dyDescent="0.25">
      <c r="A10" s="17">
        <v>31</v>
      </c>
      <c r="B10" s="9" t="s">
        <v>17</v>
      </c>
      <c r="C10" s="28">
        <v>56072.732099011213</v>
      </c>
      <c r="D10" s="28">
        <v>115381</v>
      </c>
      <c r="E10" s="28">
        <f>E11+E14+E16</f>
        <v>63237.420000000006</v>
      </c>
      <c r="F10" s="38">
        <f>E10/D10*100</f>
        <v>54.80748130108077</v>
      </c>
    </row>
    <row r="11" spans="1:6" x14ac:dyDescent="0.25">
      <c r="A11" s="17">
        <v>311</v>
      </c>
      <c r="B11" s="17" t="s">
        <v>18</v>
      </c>
      <c r="C11" s="28">
        <v>48270.887251974251</v>
      </c>
      <c r="D11" s="28"/>
      <c r="E11" s="28">
        <f>E12+E13</f>
        <v>53336.800000000003</v>
      </c>
      <c r="F11" s="38" t="s">
        <v>97</v>
      </c>
    </row>
    <row r="12" spans="1:6" ht="15.75" customHeight="1" x14ac:dyDescent="0.25">
      <c r="A12" s="18">
        <v>3111</v>
      </c>
      <c r="B12" s="10" t="s">
        <v>19</v>
      </c>
      <c r="C12" s="26">
        <v>48270.887251974251</v>
      </c>
      <c r="D12" s="26"/>
      <c r="E12" s="26">
        <v>53336.800000000003</v>
      </c>
      <c r="F12" s="38" t="s">
        <v>97</v>
      </c>
    </row>
    <row r="13" spans="1:6" ht="15.75" customHeight="1" x14ac:dyDescent="0.25">
      <c r="A13" s="18">
        <v>3114</v>
      </c>
      <c r="B13" s="10" t="s">
        <v>115</v>
      </c>
      <c r="C13" s="26">
        <v>0</v>
      </c>
      <c r="D13" s="26"/>
      <c r="E13" s="26">
        <v>0</v>
      </c>
      <c r="F13" s="38" t="s">
        <v>97</v>
      </c>
    </row>
    <row r="14" spans="1:6" x14ac:dyDescent="0.25">
      <c r="A14" s="17">
        <v>312</v>
      </c>
      <c r="B14" s="9" t="s">
        <v>20</v>
      </c>
      <c r="C14" s="28">
        <v>480.5892892693609</v>
      </c>
      <c r="D14" s="28"/>
      <c r="E14" s="28">
        <f>E15</f>
        <v>1800</v>
      </c>
      <c r="F14" s="38" t="s">
        <v>97</v>
      </c>
    </row>
    <row r="15" spans="1:6" x14ac:dyDescent="0.25">
      <c r="A15" s="18">
        <v>3121</v>
      </c>
      <c r="B15" s="10" t="s">
        <v>20</v>
      </c>
      <c r="C15" s="26">
        <v>480.5892892693609</v>
      </c>
      <c r="D15" s="26"/>
      <c r="E15" s="26">
        <v>1800</v>
      </c>
      <c r="F15" s="38" t="s">
        <v>97</v>
      </c>
    </row>
    <row r="16" spans="1:6" x14ac:dyDescent="0.25">
      <c r="A16" s="17">
        <v>313</v>
      </c>
      <c r="B16" s="9" t="s">
        <v>22</v>
      </c>
      <c r="C16" s="28">
        <v>7321.2555577676021</v>
      </c>
      <c r="D16" s="28"/>
      <c r="E16" s="28">
        <f>E17+E18</f>
        <v>8100.62</v>
      </c>
      <c r="F16" s="38" t="s">
        <v>97</v>
      </c>
    </row>
    <row r="17" spans="1:6" x14ac:dyDescent="0.25">
      <c r="A17" s="18">
        <v>3132</v>
      </c>
      <c r="B17" s="10" t="s">
        <v>23</v>
      </c>
      <c r="C17" s="26">
        <v>7321.2555577676021</v>
      </c>
      <c r="D17" s="26"/>
      <c r="E17" s="26">
        <v>8100.62</v>
      </c>
      <c r="F17" s="38" t="s">
        <v>97</v>
      </c>
    </row>
    <row r="18" spans="1:6" x14ac:dyDescent="0.25">
      <c r="A18" s="18">
        <v>3133</v>
      </c>
      <c r="B18" s="10" t="s">
        <v>24</v>
      </c>
      <c r="C18" s="26">
        <v>0</v>
      </c>
      <c r="D18" s="26"/>
      <c r="E18" s="26">
        <v>0</v>
      </c>
      <c r="F18" s="38" t="s">
        <v>97</v>
      </c>
    </row>
    <row r="19" spans="1:6" x14ac:dyDescent="0.25">
      <c r="A19" s="17">
        <v>32</v>
      </c>
      <c r="B19" s="9" t="s">
        <v>25</v>
      </c>
      <c r="C19" s="28">
        <v>89301.878027739062</v>
      </c>
      <c r="D19" s="28">
        <v>308884</v>
      </c>
      <c r="E19" s="28">
        <f>E20+E25+E32+E42+E44</f>
        <v>57404.12999999999</v>
      </c>
      <c r="F19" s="38">
        <f>E19/D19*100</f>
        <v>18.584365004338192</v>
      </c>
    </row>
    <row r="20" spans="1:6" x14ac:dyDescent="0.25">
      <c r="A20" s="17">
        <v>321</v>
      </c>
      <c r="B20" s="9" t="s">
        <v>26</v>
      </c>
      <c r="C20" s="28">
        <v>19695.799323113675</v>
      </c>
      <c r="D20" s="28"/>
      <c r="E20" s="28">
        <f>E21+E22+E23+E24</f>
        <v>22212.559999999998</v>
      </c>
      <c r="F20" s="38" t="s">
        <v>97</v>
      </c>
    </row>
    <row r="21" spans="1:6" x14ac:dyDescent="0.25">
      <c r="A21" s="18">
        <v>3211</v>
      </c>
      <c r="B21" s="10" t="s">
        <v>27</v>
      </c>
      <c r="C21" s="26">
        <v>15014.79859313823</v>
      </c>
      <c r="D21" s="26"/>
      <c r="E21" s="26">
        <v>15565.89</v>
      </c>
      <c r="F21" s="38" t="s">
        <v>97</v>
      </c>
    </row>
    <row r="22" spans="1:6" x14ac:dyDescent="0.25">
      <c r="A22" s="18">
        <v>3212</v>
      </c>
      <c r="B22" s="10" t="s">
        <v>28</v>
      </c>
      <c r="C22" s="26">
        <v>2144.8005839803568</v>
      </c>
      <c r="D22" s="26"/>
      <c r="E22" s="26">
        <v>985.78</v>
      </c>
      <c r="F22" s="38" t="s">
        <v>97</v>
      </c>
    </row>
    <row r="23" spans="1:6" x14ac:dyDescent="0.25">
      <c r="A23" s="18">
        <v>3213</v>
      </c>
      <c r="B23" s="10" t="s">
        <v>103</v>
      </c>
      <c r="C23" s="26">
        <v>2536.2001459950893</v>
      </c>
      <c r="D23" s="26"/>
      <c r="E23" s="26">
        <v>5660.89</v>
      </c>
      <c r="F23" s="38" t="s">
        <v>97</v>
      </c>
    </row>
    <row r="24" spans="1:6" x14ac:dyDescent="0.25">
      <c r="A24" s="18">
        <v>3214</v>
      </c>
      <c r="B24" s="10" t="s">
        <v>104</v>
      </c>
      <c r="C24" s="26">
        <v>0</v>
      </c>
      <c r="D24" s="26"/>
      <c r="E24" s="26">
        <v>0</v>
      </c>
      <c r="F24" s="38" t="s">
        <v>97</v>
      </c>
    </row>
    <row r="25" spans="1:6" x14ac:dyDescent="0.25">
      <c r="A25" s="17">
        <v>322</v>
      </c>
      <c r="B25" s="9" t="s">
        <v>29</v>
      </c>
      <c r="C25" s="28">
        <v>55379.786316278449</v>
      </c>
      <c r="D25" s="28"/>
      <c r="E25" s="28">
        <f>E26+E27+E28+E29+E30+E31</f>
        <v>20514.879999999997</v>
      </c>
      <c r="F25" s="38" t="s">
        <v>97</v>
      </c>
    </row>
    <row r="26" spans="1:6" x14ac:dyDescent="0.25">
      <c r="A26" s="18">
        <v>3221</v>
      </c>
      <c r="B26" s="10" t="s">
        <v>30</v>
      </c>
      <c r="C26" s="26">
        <v>7206.4503284889506</v>
      </c>
      <c r="D26" s="26"/>
      <c r="E26" s="26">
        <v>842.87</v>
      </c>
      <c r="F26" s="38" t="s">
        <v>97</v>
      </c>
    </row>
    <row r="27" spans="1:6" x14ac:dyDescent="0.25">
      <c r="A27" s="18">
        <v>3222</v>
      </c>
      <c r="B27" s="10" t="s">
        <v>31</v>
      </c>
      <c r="C27" s="26">
        <v>46229.875904174129</v>
      </c>
      <c r="D27" s="26"/>
      <c r="E27" s="26">
        <v>18986.28</v>
      </c>
      <c r="F27" s="38" t="s">
        <v>97</v>
      </c>
    </row>
    <row r="28" spans="1:6" ht="15.75" customHeight="1" x14ac:dyDescent="0.25">
      <c r="A28" s="18">
        <v>3223</v>
      </c>
      <c r="B28" s="10" t="s">
        <v>32</v>
      </c>
      <c r="C28" s="26">
        <v>213.94916716437717</v>
      </c>
      <c r="D28" s="26"/>
      <c r="E28" s="26">
        <v>87.1</v>
      </c>
      <c r="F28" s="38" t="s">
        <v>97</v>
      </c>
    </row>
    <row r="29" spans="1:6" x14ac:dyDescent="0.25">
      <c r="A29" s="18">
        <v>3224</v>
      </c>
      <c r="B29" s="10" t="s">
        <v>33</v>
      </c>
      <c r="C29" s="26">
        <v>1729.510916450992</v>
      </c>
      <c r="D29" s="26"/>
      <c r="E29" s="26">
        <v>598.63</v>
      </c>
      <c r="F29" s="38" t="s">
        <v>97</v>
      </c>
    </row>
    <row r="30" spans="1:6" x14ac:dyDescent="0.25">
      <c r="A30" s="18">
        <v>3225</v>
      </c>
      <c r="B30" s="10" t="s">
        <v>44</v>
      </c>
      <c r="C30" s="26">
        <v>0</v>
      </c>
      <c r="D30" s="26"/>
      <c r="E30" s="26">
        <v>0</v>
      </c>
      <c r="F30" s="38" t="s">
        <v>97</v>
      </c>
    </row>
    <row r="31" spans="1:6" x14ac:dyDescent="0.25">
      <c r="A31" s="18">
        <v>3227</v>
      </c>
      <c r="B31" s="10" t="s">
        <v>45</v>
      </c>
      <c r="C31" s="26">
        <v>0</v>
      </c>
      <c r="D31" s="26"/>
      <c r="E31" s="26">
        <v>0</v>
      </c>
      <c r="F31" s="38" t="s">
        <v>97</v>
      </c>
    </row>
    <row r="32" spans="1:6" x14ac:dyDescent="0.25">
      <c r="A32" s="17">
        <v>323</v>
      </c>
      <c r="B32" s="9" t="s">
        <v>34</v>
      </c>
      <c r="C32" s="28">
        <v>14226.292388346938</v>
      </c>
      <c r="D32" s="28"/>
      <c r="E32" s="28">
        <f>E33+E34+E35+E36+E37+E38+E39+E40+E41</f>
        <v>12492.439999999999</v>
      </c>
      <c r="F32" s="38" t="s">
        <v>97</v>
      </c>
    </row>
    <row r="33" spans="1:6" x14ac:dyDescent="0.25">
      <c r="A33" s="18">
        <v>3231</v>
      </c>
      <c r="B33" s="10" t="s">
        <v>35</v>
      </c>
      <c r="C33" s="26">
        <v>40.347733758046317</v>
      </c>
      <c r="D33" s="26"/>
      <c r="E33" s="26">
        <v>16.75</v>
      </c>
      <c r="F33" s="38" t="s">
        <v>97</v>
      </c>
    </row>
    <row r="34" spans="1:6" x14ac:dyDescent="0.25">
      <c r="A34" s="18">
        <v>3232</v>
      </c>
      <c r="B34" s="10" t="s">
        <v>36</v>
      </c>
      <c r="C34" s="26">
        <v>8292.3883469374214</v>
      </c>
      <c r="D34" s="26"/>
      <c r="E34" s="26">
        <v>0</v>
      </c>
      <c r="F34" s="38" t="s">
        <v>97</v>
      </c>
    </row>
    <row r="35" spans="1:6" x14ac:dyDescent="0.25">
      <c r="A35" s="18">
        <v>3233</v>
      </c>
      <c r="B35" s="10" t="s">
        <v>37</v>
      </c>
      <c r="C35" s="26">
        <v>0</v>
      </c>
      <c r="D35" s="26"/>
      <c r="E35" s="26">
        <v>0</v>
      </c>
      <c r="F35" s="38" t="s">
        <v>97</v>
      </c>
    </row>
    <row r="36" spans="1:6" x14ac:dyDescent="0.25">
      <c r="A36" s="18">
        <v>3234</v>
      </c>
      <c r="B36" s="10" t="s">
        <v>38</v>
      </c>
      <c r="C36" s="26">
        <v>0</v>
      </c>
      <c r="D36" s="26"/>
      <c r="E36" s="26">
        <v>0</v>
      </c>
      <c r="F36" s="38" t="s">
        <v>97</v>
      </c>
    </row>
    <row r="37" spans="1:6" x14ac:dyDescent="0.25">
      <c r="A37" s="18">
        <v>3235</v>
      </c>
      <c r="B37" s="10" t="s">
        <v>39</v>
      </c>
      <c r="C37" s="26">
        <v>0</v>
      </c>
      <c r="D37" s="26"/>
      <c r="E37" s="26">
        <v>0</v>
      </c>
      <c r="F37" s="38" t="s">
        <v>97</v>
      </c>
    </row>
    <row r="38" spans="1:6" ht="15" customHeight="1" x14ac:dyDescent="0.25">
      <c r="A38" s="18">
        <v>3236</v>
      </c>
      <c r="B38" s="10" t="s">
        <v>40</v>
      </c>
      <c r="C38" s="26">
        <v>501.82493861570106</v>
      </c>
      <c r="D38" s="26"/>
      <c r="E38" s="26">
        <v>9230.81</v>
      </c>
      <c r="F38" s="38" t="s">
        <v>97</v>
      </c>
    </row>
    <row r="39" spans="1:6" x14ac:dyDescent="0.25">
      <c r="A39" s="18">
        <v>3237</v>
      </c>
      <c r="B39" s="10" t="s">
        <v>41</v>
      </c>
      <c r="C39" s="26">
        <v>5042.6703829053022</v>
      </c>
      <c r="D39" s="26"/>
      <c r="E39" s="26">
        <v>2500</v>
      </c>
      <c r="F39" s="38" t="s">
        <v>97</v>
      </c>
    </row>
    <row r="40" spans="1:6" x14ac:dyDescent="0.25">
      <c r="A40" s="18">
        <v>3238</v>
      </c>
      <c r="B40" s="10" t="s">
        <v>42</v>
      </c>
      <c r="C40" s="26">
        <v>317.20751211095626</v>
      </c>
      <c r="D40" s="26"/>
      <c r="E40" s="26">
        <v>454.88</v>
      </c>
      <c r="F40" s="38" t="s">
        <v>97</v>
      </c>
    </row>
    <row r="41" spans="1:6" x14ac:dyDescent="0.25">
      <c r="A41" s="18">
        <v>3239</v>
      </c>
      <c r="B41" s="10" t="s">
        <v>43</v>
      </c>
      <c r="C41" s="26">
        <v>31.853474019510251</v>
      </c>
      <c r="D41" s="26"/>
      <c r="E41" s="26">
        <v>290</v>
      </c>
      <c r="F41" s="38" t="s">
        <v>97</v>
      </c>
    </row>
    <row r="42" spans="1:6" x14ac:dyDescent="0.25">
      <c r="A42" s="17">
        <v>324</v>
      </c>
      <c r="B42" s="9" t="s">
        <v>46</v>
      </c>
      <c r="C42" s="28">
        <v>0</v>
      </c>
      <c r="D42" s="28"/>
      <c r="E42" s="28">
        <f>E43</f>
        <v>747.75</v>
      </c>
      <c r="F42" s="38" t="s">
        <v>97</v>
      </c>
    </row>
    <row r="43" spans="1:6" x14ac:dyDescent="0.25">
      <c r="A43" s="18">
        <v>3241</v>
      </c>
      <c r="B43" s="10" t="s">
        <v>46</v>
      </c>
      <c r="C43" s="26">
        <v>0</v>
      </c>
      <c r="D43" s="26"/>
      <c r="E43" s="26">
        <v>747.75</v>
      </c>
      <c r="F43" s="38" t="s">
        <v>97</v>
      </c>
    </row>
    <row r="44" spans="1:6" x14ac:dyDescent="0.25">
      <c r="A44" s="17">
        <v>329</v>
      </c>
      <c r="B44" s="9" t="s">
        <v>47</v>
      </c>
      <c r="C44" s="28">
        <v>0</v>
      </c>
      <c r="D44" s="28"/>
      <c r="E44" s="28">
        <f t="shared" ref="E44" si="0">E45+E46+E47+E48+E49+E50</f>
        <v>1436.5</v>
      </c>
      <c r="F44" s="38" t="s">
        <v>97</v>
      </c>
    </row>
    <row r="45" spans="1:6" x14ac:dyDescent="0.25">
      <c r="A45" s="18">
        <v>3291</v>
      </c>
      <c r="B45" s="10" t="s">
        <v>48</v>
      </c>
      <c r="C45" s="26">
        <v>0</v>
      </c>
      <c r="D45" s="26"/>
      <c r="E45" s="26">
        <v>0</v>
      </c>
      <c r="F45" s="38" t="s">
        <v>97</v>
      </c>
    </row>
    <row r="46" spans="1:6" x14ac:dyDescent="0.25">
      <c r="A46" s="18">
        <v>3292</v>
      </c>
      <c r="B46" s="10" t="s">
        <v>49</v>
      </c>
      <c r="C46" s="26">
        <v>0</v>
      </c>
      <c r="D46" s="26"/>
      <c r="E46" s="26">
        <v>0</v>
      </c>
      <c r="F46" s="38" t="s">
        <v>97</v>
      </c>
    </row>
    <row r="47" spans="1:6" x14ac:dyDescent="0.25">
      <c r="A47" s="18">
        <v>3293</v>
      </c>
      <c r="B47" s="10" t="s">
        <v>50</v>
      </c>
      <c r="C47" s="26">
        <v>0</v>
      </c>
      <c r="D47" s="26"/>
      <c r="E47" s="26">
        <v>1436.5</v>
      </c>
      <c r="F47" s="38" t="s">
        <v>97</v>
      </c>
    </row>
    <row r="48" spans="1:6" x14ac:dyDescent="0.25">
      <c r="A48" s="18">
        <v>3294</v>
      </c>
      <c r="B48" s="10" t="s">
        <v>51</v>
      </c>
      <c r="C48" s="26">
        <v>0</v>
      </c>
      <c r="D48" s="26"/>
      <c r="E48" s="26">
        <v>0</v>
      </c>
      <c r="F48" s="38" t="s">
        <v>97</v>
      </c>
    </row>
    <row r="49" spans="1:6" x14ac:dyDescent="0.25">
      <c r="A49" s="18">
        <v>3295</v>
      </c>
      <c r="B49" s="11" t="s">
        <v>52</v>
      </c>
      <c r="C49" s="26">
        <v>0</v>
      </c>
      <c r="D49" s="26"/>
      <c r="E49" s="26">
        <v>0</v>
      </c>
      <c r="F49" s="38" t="s">
        <v>97</v>
      </c>
    </row>
    <row r="50" spans="1:6" x14ac:dyDescent="0.25">
      <c r="A50" s="18">
        <v>3299</v>
      </c>
      <c r="B50" s="10" t="s">
        <v>47</v>
      </c>
      <c r="C50" s="26">
        <v>0</v>
      </c>
      <c r="D50" s="26"/>
      <c r="E50" s="26">
        <v>0</v>
      </c>
      <c r="F50" s="38" t="s">
        <v>97</v>
      </c>
    </row>
    <row r="51" spans="1:6" x14ac:dyDescent="0.25">
      <c r="A51" s="17">
        <v>34</v>
      </c>
      <c r="B51" s="9" t="s">
        <v>53</v>
      </c>
      <c r="C51" s="28">
        <v>216.60362333266971</v>
      </c>
      <c r="D51" s="28">
        <v>0</v>
      </c>
      <c r="E51" s="28">
        <f t="shared" ref="E51" si="1">E52</f>
        <v>79.94</v>
      </c>
      <c r="F51" s="38" t="s">
        <v>97</v>
      </c>
    </row>
    <row r="52" spans="1:6" x14ac:dyDescent="0.25">
      <c r="A52" s="17">
        <v>343</v>
      </c>
      <c r="B52" s="9" t="s">
        <v>54</v>
      </c>
      <c r="C52" s="28">
        <v>216.60362333266971</v>
      </c>
      <c r="D52" s="28"/>
      <c r="E52" s="28">
        <f t="shared" ref="E52" si="2">E53+E54</f>
        <v>79.94</v>
      </c>
      <c r="F52" s="38" t="s">
        <v>97</v>
      </c>
    </row>
    <row r="53" spans="1:6" x14ac:dyDescent="0.25">
      <c r="A53" s="18">
        <v>3431</v>
      </c>
      <c r="B53" s="10" t="s">
        <v>55</v>
      </c>
      <c r="C53" s="26">
        <v>149.04771384962504</v>
      </c>
      <c r="D53" s="26"/>
      <c r="E53" s="26">
        <v>79.94</v>
      </c>
      <c r="F53" s="38" t="s">
        <v>97</v>
      </c>
    </row>
    <row r="54" spans="1:6" x14ac:dyDescent="0.25">
      <c r="A54" s="20">
        <v>3432</v>
      </c>
      <c r="B54" s="10" t="s">
        <v>106</v>
      </c>
      <c r="C54" s="26">
        <v>67.555909483044658</v>
      </c>
      <c r="D54" s="26"/>
      <c r="E54" s="26">
        <v>0</v>
      </c>
      <c r="F54" s="38" t="s">
        <v>97</v>
      </c>
    </row>
    <row r="55" spans="1:6" x14ac:dyDescent="0.25">
      <c r="A55" s="19">
        <v>38</v>
      </c>
      <c r="B55" s="9" t="s">
        <v>111</v>
      </c>
      <c r="C55" s="28">
        <v>0</v>
      </c>
      <c r="D55" s="28">
        <v>0</v>
      </c>
      <c r="E55" s="28">
        <f t="shared" ref="E55:E56" si="3">E56</f>
        <v>0</v>
      </c>
      <c r="F55" s="38" t="s">
        <v>97</v>
      </c>
    </row>
    <row r="56" spans="1:6" x14ac:dyDescent="0.25">
      <c r="A56" s="19">
        <v>381</v>
      </c>
      <c r="B56" s="9" t="s">
        <v>96</v>
      </c>
      <c r="C56" s="28">
        <v>0</v>
      </c>
      <c r="D56" s="28"/>
      <c r="E56" s="28">
        <f t="shared" si="3"/>
        <v>0</v>
      </c>
      <c r="F56" s="38" t="s">
        <v>97</v>
      </c>
    </row>
    <row r="57" spans="1:6" x14ac:dyDescent="0.25">
      <c r="A57" s="20">
        <v>3813</v>
      </c>
      <c r="B57" s="10" t="s">
        <v>150</v>
      </c>
      <c r="C57" s="26">
        <v>0</v>
      </c>
      <c r="D57" s="26"/>
      <c r="E57" s="26">
        <v>0</v>
      </c>
      <c r="F57" s="38" t="s">
        <v>97</v>
      </c>
    </row>
    <row r="58" spans="1:6" x14ac:dyDescent="0.25">
      <c r="A58" s="17">
        <v>42</v>
      </c>
      <c r="B58" s="16" t="s">
        <v>56</v>
      </c>
      <c r="C58" s="28">
        <v>5746.1012675028196</v>
      </c>
      <c r="D58" s="28">
        <v>0</v>
      </c>
      <c r="E58" s="28">
        <f t="shared" ref="E58" si="4">E59</f>
        <v>10377.61</v>
      </c>
      <c r="F58" s="38" t="s">
        <v>97</v>
      </c>
    </row>
    <row r="59" spans="1:6" x14ac:dyDescent="0.25">
      <c r="A59" s="17">
        <v>422</v>
      </c>
      <c r="B59" s="16" t="s">
        <v>59</v>
      </c>
      <c r="C59" s="28">
        <v>5746.1012675028196</v>
      </c>
      <c r="D59" s="28"/>
      <c r="E59" s="28">
        <f t="shared" ref="E59" si="5">E60+E61+E62+E63+E64+E65</f>
        <v>10377.61</v>
      </c>
      <c r="F59" s="38" t="s">
        <v>97</v>
      </c>
    </row>
    <row r="60" spans="1:6" x14ac:dyDescent="0.25">
      <c r="A60" s="18">
        <v>4221</v>
      </c>
      <c r="B60" s="13" t="s">
        <v>57</v>
      </c>
      <c r="C60" s="26">
        <v>0</v>
      </c>
      <c r="D60" s="26"/>
      <c r="E60" s="26">
        <v>0</v>
      </c>
      <c r="F60" s="38" t="s">
        <v>97</v>
      </c>
    </row>
    <row r="61" spans="1:6" x14ac:dyDescent="0.25">
      <c r="A61" s="18">
        <v>4222</v>
      </c>
      <c r="B61" s="13" t="s">
        <v>58</v>
      </c>
      <c r="C61" s="26">
        <v>0</v>
      </c>
      <c r="D61" s="26"/>
      <c r="E61" s="26">
        <v>0</v>
      </c>
      <c r="F61" s="38" t="s">
        <v>97</v>
      </c>
    </row>
    <row r="62" spans="1:6" x14ac:dyDescent="0.25">
      <c r="A62" s="18">
        <v>4223</v>
      </c>
      <c r="B62" s="13" t="s">
        <v>60</v>
      </c>
      <c r="C62" s="26">
        <v>0</v>
      </c>
      <c r="D62" s="26"/>
      <c r="E62" s="26">
        <v>0</v>
      </c>
      <c r="F62" s="38" t="s">
        <v>97</v>
      </c>
    </row>
    <row r="63" spans="1:6" x14ac:dyDescent="0.25">
      <c r="A63" s="18">
        <v>4224</v>
      </c>
      <c r="B63" s="13" t="s">
        <v>61</v>
      </c>
      <c r="C63" s="26">
        <v>5746.1012675028196</v>
      </c>
      <c r="D63" s="26"/>
      <c r="E63" s="26">
        <v>10377.61</v>
      </c>
      <c r="F63" s="38" t="s">
        <v>97</v>
      </c>
    </row>
    <row r="64" spans="1:6" x14ac:dyDescent="0.25">
      <c r="A64" s="18">
        <v>4225</v>
      </c>
      <c r="B64" s="13" t="s">
        <v>62</v>
      </c>
      <c r="C64" s="26">
        <v>0</v>
      </c>
      <c r="D64" s="26"/>
      <c r="E64" s="26">
        <v>0</v>
      </c>
      <c r="F64" s="38" t="s">
        <v>97</v>
      </c>
    </row>
    <row r="65" spans="1:11" x14ac:dyDescent="0.25">
      <c r="A65" s="20">
        <v>4227</v>
      </c>
      <c r="B65" s="13" t="s">
        <v>122</v>
      </c>
      <c r="C65" s="26">
        <v>0</v>
      </c>
      <c r="D65" s="26"/>
      <c r="E65" s="26">
        <v>0</v>
      </c>
      <c r="F65" s="38" t="s">
        <v>97</v>
      </c>
    </row>
    <row r="66" spans="1:11" x14ac:dyDescent="0.25">
      <c r="A66" s="17">
        <v>45</v>
      </c>
      <c r="B66" s="16" t="s">
        <v>113</v>
      </c>
      <c r="C66" s="28">
        <v>0</v>
      </c>
      <c r="D66" s="28">
        <v>0</v>
      </c>
      <c r="E66" s="28">
        <f>E67+E68</f>
        <v>0</v>
      </c>
      <c r="F66" s="38" t="s">
        <v>97</v>
      </c>
    </row>
    <row r="67" spans="1:11" x14ac:dyDescent="0.25">
      <c r="A67" s="18">
        <v>451</v>
      </c>
      <c r="B67" s="13" t="s">
        <v>123</v>
      </c>
      <c r="C67" s="26">
        <v>0</v>
      </c>
      <c r="D67" s="26"/>
      <c r="E67" s="26">
        <v>0</v>
      </c>
      <c r="F67" s="38" t="s">
        <v>97</v>
      </c>
    </row>
    <row r="68" spans="1:11" x14ac:dyDescent="0.25">
      <c r="A68" s="18">
        <v>452</v>
      </c>
      <c r="B68" s="13" t="s">
        <v>114</v>
      </c>
      <c r="C68" s="26">
        <v>0</v>
      </c>
      <c r="D68" s="26"/>
      <c r="E68" s="26">
        <v>0</v>
      </c>
      <c r="F68" s="38" t="s">
        <v>97</v>
      </c>
    </row>
    <row r="69" spans="1:11" x14ac:dyDescent="0.25">
      <c r="A69" s="97" t="s">
        <v>21</v>
      </c>
      <c r="B69" s="97"/>
      <c r="C69" s="40">
        <v>151337.31501758599</v>
      </c>
      <c r="D69" s="40">
        <v>424265</v>
      </c>
      <c r="E69" s="40">
        <f>E10+E1+E19+E51+E58+E66+E55</f>
        <v>131099.09999999998</v>
      </c>
      <c r="F69" s="41">
        <f t="shared" ref="F69" si="6">E69/D69*100</f>
        <v>30.900286377617757</v>
      </c>
    </row>
    <row r="71" spans="1:11" x14ac:dyDescent="0.25">
      <c r="K71" t="s">
        <v>145</v>
      </c>
    </row>
    <row r="91" ht="15" customHeight="1" x14ac:dyDescent="0.25"/>
  </sheetData>
  <mergeCells count="5">
    <mergeCell ref="A2:F2"/>
    <mergeCell ref="A4:F4"/>
    <mergeCell ref="A9:B9"/>
    <mergeCell ref="A69:B69"/>
    <mergeCell ref="A7:B7"/>
  </mergeCells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36"/>
  <sheetViews>
    <sheetView topLeftCell="A7" workbookViewId="0">
      <selection activeCell="J32" sqref="J32"/>
    </sheetView>
  </sheetViews>
  <sheetFormatPr defaultColWidth="8.85546875" defaultRowHeight="15" x14ac:dyDescent="0.25"/>
  <cols>
    <col min="1" max="1" width="19.42578125" customWidth="1"/>
    <col min="2" max="2" width="50.7109375" customWidth="1"/>
    <col min="3" max="3" width="17" customWidth="1"/>
    <col min="4" max="4" width="15.7109375" customWidth="1"/>
    <col min="5" max="5" width="16.42578125" customWidth="1"/>
    <col min="6" max="6" width="14.42578125" customWidth="1"/>
  </cols>
  <sheetData>
    <row r="2" spans="1:6" ht="34.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153</v>
      </c>
      <c r="B4" s="98"/>
      <c r="C4" s="98"/>
      <c r="D4" s="98"/>
      <c r="E4" s="98"/>
      <c r="F4" s="98"/>
    </row>
    <row r="7" spans="1:6" x14ac:dyDescent="0.25">
      <c r="A7" s="101" t="s">
        <v>200</v>
      </c>
      <c r="B7" s="102"/>
      <c r="C7" s="102"/>
      <c r="D7" s="102"/>
      <c r="E7" s="102"/>
      <c r="F7" s="102"/>
    </row>
    <row r="8" spans="1:6" ht="45" x14ac:dyDescent="0.25">
      <c r="A8" s="5" t="s">
        <v>189</v>
      </c>
      <c r="B8" s="5" t="s">
        <v>15</v>
      </c>
      <c r="C8" s="5" t="s">
        <v>210</v>
      </c>
      <c r="D8" s="5" t="s">
        <v>187</v>
      </c>
      <c r="E8" s="5" t="s">
        <v>169</v>
      </c>
      <c r="F8" s="5" t="s">
        <v>16</v>
      </c>
    </row>
    <row r="9" spans="1:6" x14ac:dyDescent="0.25">
      <c r="A9" s="80">
        <v>1</v>
      </c>
      <c r="B9" s="81"/>
      <c r="C9" s="60">
        <v>2</v>
      </c>
      <c r="D9" s="7">
        <v>3</v>
      </c>
      <c r="E9" s="7">
        <v>4</v>
      </c>
      <c r="F9" s="7" t="s">
        <v>207</v>
      </c>
    </row>
    <row r="10" spans="1:6" ht="17.25" customHeight="1" x14ac:dyDescent="0.25">
      <c r="A10" s="17">
        <v>31</v>
      </c>
      <c r="B10" s="9" t="s">
        <v>17</v>
      </c>
      <c r="C10" s="28">
        <v>0</v>
      </c>
      <c r="D10" s="28">
        <f>D11+D13+D15</f>
        <v>0</v>
      </c>
      <c r="E10" s="28">
        <f>E11+E13+E15</f>
        <v>0</v>
      </c>
      <c r="F10" s="38" t="s">
        <v>97</v>
      </c>
    </row>
    <row r="11" spans="1:6" x14ac:dyDescent="0.25">
      <c r="A11" s="17">
        <v>311</v>
      </c>
      <c r="B11" s="17" t="s">
        <v>18</v>
      </c>
      <c r="C11" s="28">
        <v>0</v>
      </c>
      <c r="D11" s="28"/>
      <c r="E11" s="28">
        <f t="shared" ref="E11" si="0">E12</f>
        <v>0</v>
      </c>
      <c r="F11" s="38" t="s">
        <v>97</v>
      </c>
    </row>
    <row r="12" spans="1:6" ht="16.5" customHeight="1" x14ac:dyDescent="0.25">
      <c r="A12" s="18">
        <v>3111</v>
      </c>
      <c r="B12" s="10" t="s">
        <v>19</v>
      </c>
      <c r="C12" s="26">
        <v>0</v>
      </c>
      <c r="D12" s="26"/>
      <c r="E12" s="26">
        <v>0</v>
      </c>
      <c r="F12" s="38" t="s">
        <v>97</v>
      </c>
    </row>
    <row r="13" spans="1:6" ht="14.25" customHeight="1" x14ac:dyDescent="0.25">
      <c r="A13" s="17">
        <v>312</v>
      </c>
      <c r="B13" s="9" t="s">
        <v>20</v>
      </c>
      <c r="C13" s="28">
        <v>0</v>
      </c>
      <c r="D13" s="28"/>
      <c r="E13" s="28">
        <f>E14</f>
        <v>0</v>
      </c>
      <c r="F13" s="38" t="s">
        <v>97</v>
      </c>
    </row>
    <row r="14" spans="1:6" ht="15.75" customHeight="1" x14ac:dyDescent="0.25">
      <c r="A14" s="18">
        <v>3121</v>
      </c>
      <c r="B14" s="10" t="s">
        <v>20</v>
      </c>
      <c r="C14" s="26">
        <v>0</v>
      </c>
      <c r="D14" s="26"/>
      <c r="E14" s="26">
        <v>0</v>
      </c>
      <c r="F14" s="38" t="s">
        <v>97</v>
      </c>
    </row>
    <row r="15" spans="1:6" ht="14.25" customHeight="1" x14ac:dyDescent="0.25">
      <c r="A15" s="17">
        <v>313</v>
      </c>
      <c r="B15" s="9" t="s">
        <v>22</v>
      </c>
      <c r="C15" s="28">
        <v>0</v>
      </c>
      <c r="D15" s="28"/>
      <c r="E15" s="28">
        <f t="shared" ref="E15" si="1">E16</f>
        <v>0</v>
      </c>
      <c r="F15" s="38" t="s">
        <v>97</v>
      </c>
    </row>
    <row r="16" spans="1:6" ht="13.5" customHeight="1" x14ac:dyDescent="0.25">
      <c r="A16" s="18">
        <v>3132</v>
      </c>
      <c r="B16" s="10" t="s">
        <v>23</v>
      </c>
      <c r="C16" s="26">
        <v>0</v>
      </c>
      <c r="D16" s="26"/>
      <c r="E16" s="26">
        <v>0</v>
      </c>
      <c r="F16" s="38" t="s">
        <v>97</v>
      </c>
    </row>
    <row r="17" spans="1:6" ht="14.25" customHeight="1" x14ac:dyDescent="0.25">
      <c r="A17" s="17">
        <v>32</v>
      </c>
      <c r="B17" s="9" t="s">
        <v>25</v>
      </c>
      <c r="C17" s="28">
        <v>75910.544827128542</v>
      </c>
      <c r="D17" s="28">
        <f>D18+D22+D24+D28+D30</f>
        <v>0</v>
      </c>
      <c r="E17" s="28">
        <f>E18+E22+E24+E28+E30</f>
        <v>80797.350000000006</v>
      </c>
      <c r="F17" s="38" t="s">
        <v>97</v>
      </c>
    </row>
    <row r="18" spans="1:6" ht="13.5" customHeight="1" x14ac:dyDescent="0.25">
      <c r="A18" s="17">
        <v>321</v>
      </c>
      <c r="B18" s="9" t="s">
        <v>26</v>
      </c>
      <c r="C18" s="28">
        <v>0</v>
      </c>
      <c r="D18" s="28"/>
      <c r="E18" s="28">
        <v>0</v>
      </c>
      <c r="F18" s="38" t="s">
        <v>97</v>
      </c>
    </row>
    <row r="19" spans="1:6" ht="17.25" customHeight="1" x14ac:dyDescent="0.25">
      <c r="A19" s="18">
        <v>3211</v>
      </c>
      <c r="B19" s="10" t="s">
        <v>27</v>
      </c>
      <c r="C19" s="26">
        <v>0</v>
      </c>
      <c r="D19" s="26"/>
      <c r="E19" s="26">
        <v>0</v>
      </c>
      <c r="F19" s="38" t="s">
        <v>97</v>
      </c>
    </row>
    <row r="20" spans="1:6" ht="16.5" customHeight="1" x14ac:dyDescent="0.25">
      <c r="A20" s="18">
        <v>3212</v>
      </c>
      <c r="B20" s="10" t="s">
        <v>28</v>
      </c>
      <c r="C20" s="26">
        <v>0</v>
      </c>
      <c r="D20" s="26"/>
      <c r="E20" s="26">
        <v>0</v>
      </c>
      <c r="F20" s="38" t="s">
        <v>97</v>
      </c>
    </row>
    <row r="21" spans="1:6" ht="18" customHeight="1" x14ac:dyDescent="0.25">
      <c r="A21" s="18">
        <v>3213</v>
      </c>
      <c r="B21" s="10" t="s">
        <v>103</v>
      </c>
      <c r="C21" s="26">
        <v>0</v>
      </c>
      <c r="D21" s="26"/>
      <c r="E21" s="26">
        <v>0</v>
      </c>
      <c r="F21" s="38" t="s">
        <v>97</v>
      </c>
    </row>
    <row r="22" spans="1:6" ht="15.75" customHeight="1" x14ac:dyDescent="0.25">
      <c r="A22" s="17">
        <v>322</v>
      </c>
      <c r="B22" s="9" t="s">
        <v>29</v>
      </c>
      <c r="C22" s="28">
        <v>0</v>
      </c>
      <c r="D22" s="28"/>
      <c r="E22" s="28">
        <f>E23</f>
        <v>58756.71</v>
      </c>
      <c r="F22" s="38" t="s">
        <v>97</v>
      </c>
    </row>
    <row r="23" spans="1:6" ht="15.75" customHeight="1" x14ac:dyDescent="0.25">
      <c r="A23" s="18">
        <v>3224</v>
      </c>
      <c r="B23" s="10" t="s">
        <v>33</v>
      </c>
      <c r="C23" s="43">
        <v>0</v>
      </c>
      <c r="D23" s="43"/>
      <c r="E23" s="43">
        <v>58756.71</v>
      </c>
      <c r="F23" s="38" t="s">
        <v>97</v>
      </c>
    </row>
    <row r="24" spans="1:6" ht="15.75" customHeight="1" x14ac:dyDescent="0.25">
      <c r="A24" s="17">
        <v>323</v>
      </c>
      <c r="B24" s="9" t="s">
        <v>34</v>
      </c>
      <c r="C24" s="28">
        <v>75910.544827128542</v>
      </c>
      <c r="D24" s="28"/>
      <c r="E24" s="28">
        <f>E25+E26+E27</f>
        <v>22040.639999999999</v>
      </c>
      <c r="F24" s="38" t="s">
        <v>97</v>
      </c>
    </row>
    <row r="25" spans="1:6" ht="15.75" customHeight="1" x14ac:dyDescent="0.25">
      <c r="A25" s="18">
        <v>3232</v>
      </c>
      <c r="B25" s="10" t="s">
        <v>36</v>
      </c>
      <c r="C25" s="43">
        <v>75910.544827128542</v>
      </c>
      <c r="D25" s="43"/>
      <c r="E25" s="43">
        <f>16588.75+1639.39</f>
        <v>18228.14</v>
      </c>
      <c r="F25" s="38" t="s">
        <v>97</v>
      </c>
    </row>
    <row r="26" spans="1:6" ht="15.75" customHeight="1" x14ac:dyDescent="0.25">
      <c r="A26" s="18">
        <v>3237</v>
      </c>
      <c r="B26" s="10" t="s">
        <v>41</v>
      </c>
      <c r="C26" s="43">
        <v>0</v>
      </c>
      <c r="D26" s="43"/>
      <c r="E26" s="43">
        <v>3587.5</v>
      </c>
      <c r="F26" s="38" t="s">
        <v>97</v>
      </c>
    </row>
    <row r="27" spans="1:6" ht="15.75" customHeight="1" x14ac:dyDescent="0.25">
      <c r="A27" s="18">
        <v>3239</v>
      </c>
      <c r="B27" s="10" t="s">
        <v>43</v>
      </c>
      <c r="C27" s="43">
        <v>0</v>
      </c>
      <c r="D27" s="43"/>
      <c r="E27" s="43">
        <v>225</v>
      </c>
      <c r="F27" s="38" t="s">
        <v>97</v>
      </c>
    </row>
    <row r="28" spans="1:6" ht="15.75" customHeight="1" x14ac:dyDescent="0.25">
      <c r="A28" s="17">
        <v>324</v>
      </c>
      <c r="B28" s="9" t="s">
        <v>46</v>
      </c>
      <c r="C28" s="28">
        <v>0</v>
      </c>
      <c r="D28" s="28"/>
      <c r="E28" s="28">
        <v>0</v>
      </c>
      <c r="F28" s="38" t="s">
        <v>97</v>
      </c>
    </row>
    <row r="29" spans="1:6" ht="16.5" customHeight="1" x14ac:dyDescent="0.25">
      <c r="A29" s="18">
        <v>3241</v>
      </c>
      <c r="B29" s="10" t="s">
        <v>148</v>
      </c>
      <c r="C29" s="43">
        <v>0</v>
      </c>
      <c r="D29" s="43"/>
      <c r="E29" s="43">
        <v>0</v>
      </c>
      <c r="F29" s="38" t="s">
        <v>97</v>
      </c>
    </row>
    <row r="30" spans="1:6" ht="16.5" customHeight="1" x14ac:dyDescent="0.25">
      <c r="A30" s="17">
        <v>329</v>
      </c>
      <c r="B30" s="9" t="s">
        <v>47</v>
      </c>
      <c r="C30" s="28">
        <v>0</v>
      </c>
      <c r="D30" s="28"/>
      <c r="E30" s="28">
        <v>0</v>
      </c>
      <c r="F30" s="38" t="s">
        <v>97</v>
      </c>
    </row>
    <row r="31" spans="1:6" ht="12.75" customHeight="1" x14ac:dyDescent="0.25">
      <c r="A31" s="17">
        <v>34</v>
      </c>
      <c r="B31" s="9" t="s">
        <v>53</v>
      </c>
      <c r="C31" s="28">
        <v>0</v>
      </c>
      <c r="D31" s="28">
        <v>0</v>
      </c>
      <c r="E31" s="28">
        <v>0</v>
      </c>
      <c r="F31" s="38" t="s">
        <v>97</v>
      </c>
    </row>
    <row r="32" spans="1:6" ht="14.25" customHeight="1" x14ac:dyDescent="0.25">
      <c r="A32" s="17">
        <v>343</v>
      </c>
      <c r="B32" s="9" t="s">
        <v>54</v>
      </c>
      <c r="C32" s="28">
        <v>0</v>
      </c>
      <c r="D32" s="28"/>
      <c r="E32" s="28">
        <v>0</v>
      </c>
      <c r="F32" s="38" t="s">
        <v>97</v>
      </c>
    </row>
    <row r="33" spans="1:6" ht="15" customHeight="1" x14ac:dyDescent="0.25">
      <c r="A33" s="17">
        <v>422</v>
      </c>
      <c r="B33" s="9" t="s">
        <v>59</v>
      </c>
      <c r="C33" s="28">
        <v>0</v>
      </c>
      <c r="D33" s="28"/>
      <c r="E33" s="28">
        <f>E34+E35</f>
        <v>0</v>
      </c>
      <c r="F33" s="38" t="s">
        <v>97</v>
      </c>
    </row>
    <row r="34" spans="1:6" ht="15" customHeight="1" x14ac:dyDescent="0.25">
      <c r="A34" s="18">
        <v>4221</v>
      </c>
      <c r="B34" s="13" t="s">
        <v>57</v>
      </c>
      <c r="C34" s="26">
        <v>0</v>
      </c>
      <c r="D34" s="26"/>
      <c r="E34" s="26">
        <v>0</v>
      </c>
      <c r="F34" s="38" t="s">
        <v>97</v>
      </c>
    </row>
    <row r="35" spans="1:6" ht="14.25" customHeight="1" x14ac:dyDescent="0.25">
      <c r="A35" s="18">
        <v>4225</v>
      </c>
      <c r="B35" s="10" t="s">
        <v>149</v>
      </c>
      <c r="C35" s="43">
        <v>0</v>
      </c>
      <c r="D35" s="43"/>
      <c r="E35" s="43">
        <v>0</v>
      </c>
      <c r="F35" s="38" t="s">
        <v>97</v>
      </c>
    </row>
    <row r="36" spans="1:6" x14ac:dyDescent="0.25">
      <c r="A36" s="97" t="s">
        <v>21</v>
      </c>
      <c r="B36" s="97"/>
      <c r="C36" s="40">
        <f>C31+C17</f>
        <v>75910.544827128542</v>
      </c>
      <c r="D36" s="40">
        <f>D10+D1+D17+D31</f>
        <v>0</v>
      </c>
      <c r="E36" s="40">
        <f>E17+E10+E33</f>
        <v>80797.350000000006</v>
      </c>
      <c r="F36" s="41" t="s">
        <v>97</v>
      </c>
    </row>
  </sheetData>
  <mergeCells count="5">
    <mergeCell ref="A2:F2"/>
    <mergeCell ref="A4:F4"/>
    <mergeCell ref="A9:B9"/>
    <mergeCell ref="A36:B36"/>
    <mergeCell ref="A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F124"/>
  <sheetViews>
    <sheetView topLeftCell="A4" workbookViewId="0">
      <selection activeCell="O34" sqref="O34:O37"/>
    </sheetView>
  </sheetViews>
  <sheetFormatPr defaultColWidth="8.85546875" defaultRowHeight="15" x14ac:dyDescent="0.25"/>
  <cols>
    <col min="2" max="2" width="59.42578125" customWidth="1"/>
    <col min="3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9.7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135</v>
      </c>
      <c r="B4" s="98"/>
      <c r="C4" s="98"/>
      <c r="D4" s="98"/>
      <c r="E4" s="98"/>
      <c r="F4" s="98"/>
    </row>
    <row r="6" spans="1:6" ht="45" x14ac:dyDescent="0.25">
      <c r="A6" s="5" t="s">
        <v>189</v>
      </c>
      <c r="B6" s="5" t="s">
        <v>15</v>
      </c>
      <c r="C6" s="5" t="s">
        <v>210</v>
      </c>
      <c r="D6" s="5" t="s">
        <v>187</v>
      </c>
      <c r="E6" s="5" t="s">
        <v>169</v>
      </c>
      <c r="F6" s="5" t="s">
        <v>16</v>
      </c>
    </row>
    <row r="7" spans="1:6" x14ac:dyDescent="0.25">
      <c r="A7" s="80">
        <v>1</v>
      </c>
      <c r="B7" s="81"/>
      <c r="C7" s="60">
        <v>2</v>
      </c>
      <c r="D7" s="7">
        <v>3</v>
      </c>
      <c r="E7" s="7">
        <v>4</v>
      </c>
      <c r="F7" s="7" t="s">
        <v>207</v>
      </c>
    </row>
    <row r="8" spans="1:6" x14ac:dyDescent="0.25">
      <c r="A8" s="17">
        <v>31</v>
      </c>
      <c r="B8" s="9" t="s">
        <v>17</v>
      </c>
      <c r="C8" s="28">
        <v>30309.509589222907</v>
      </c>
      <c r="D8" s="28">
        <v>28257</v>
      </c>
      <c r="E8" s="28">
        <f>E9+E11</f>
        <v>28769.89</v>
      </c>
      <c r="F8" s="38">
        <f>E8/D8*100</f>
        <v>101.81509006617829</v>
      </c>
    </row>
    <row r="9" spans="1:6" x14ac:dyDescent="0.25">
      <c r="A9" s="17">
        <v>311</v>
      </c>
      <c r="B9" s="17" t="s">
        <v>18</v>
      </c>
      <c r="C9" s="28">
        <v>26016.723073860241</v>
      </c>
      <c r="D9" s="28"/>
      <c r="E9" s="28">
        <f t="shared" ref="E9" si="0">E10</f>
        <v>24695.16</v>
      </c>
      <c r="F9" s="38" t="s">
        <v>97</v>
      </c>
    </row>
    <row r="10" spans="1:6" ht="15.75" customHeight="1" x14ac:dyDescent="0.25">
      <c r="A10" s="18">
        <v>3111</v>
      </c>
      <c r="B10" s="10" t="s">
        <v>19</v>
      </c>
      <c r="C10" s="26">
        <v>26016.723073860241</v>
      </c>
      <c r="D10" s="26"/>
      <c r="E10" s="26">
        <v>24695.16</v>
      </c>
      <c r="F10" s="38" t="s">
        <v>97</v>
      </c>
    </row>
    <row r="11" spans="1:6" x14ac:dyDescent="0.25">
      <c r="A11" s="17">
        <v>313</v>
      </c>
      <c r="B11" s="9" t="s">
        <v>22</v>
      </c>
      <c r="C11" s="28">
        <v>4292.7865153626644</v>
      </c>
      <c r="D11" s="28"/>
      <c r="E11" s="28">
        <f t="shared" ref="E11" si="1">E12</f>
        <v>4074.73</v>
      </c>
      <c r="F11" s="38" t="s">
        <v>97</v>
      </c>
    </row>
    <row r="12" spans="1:6" x14ac:dyDescent="0.25">
      <c r="A12" s="18">
        <v>3132</v>
      </c>
      <c r="B12" s="10" t="s">
        <v>23</v>
      </c>
      <c r="C12" s="26">
        <v>4292.7865153626644</v>
      </c>
      <c r="D12" s="26"/>
      <c r="E12" s="26">
        <v>4074.73</v>
      </c>
      <c r="F12" s="38" t="s">
        <v>97</v>
      </c>
    </row>
    <row r="13" spans="1:6" x14ac:dyDescent="0.25">
      <c r="A13" s="17">
        <v>32</v>
      </c>
      <c r="B13" s="9" t="s">
        <v>25</v>
      </c>
      <c r="C13" s="28">
        <v>10104.187404605482</v>
      </c>
      <c r="D13" s="28">
        <v>45127</v>
      </c>
      <c r="E13" s="28">
        <f>E14+E19+E26+E34+E36</f>
        <v>18140.21</v>
      </c>
      <c r="F13" s="38">
        <f t="shared" ref="F13:F44" si="2">E13/D13*100</f>
        <v>40.198129722782369</v>
      </c>
    </row>
    <row r="14" spans="1:6" x14ac:dyDescent="0.25">
      <c r="A14" s="17">
        <v>321</v>
      </c>
      <c r="B14" s="9" t="s">
        <v>26</v>
      </c>
      <c r="C14" s="28">
        <v>1026.6109230871325</v>
      </c>
      <c r="D14" s="28"/>
      <c r="E14" s="28">
        <f>E15+E16+E17+E18</f>
        <v>8845.25</v>
      </c>
      <c r="F14" s="38" t="s">
        <v>97</v>
      </c>
    </row>
    <row r="15" spans="1:6" x14ac:dyDescent="0.25">
      <c r="A15" s="18">
        <v>3211</v>
      </c>
      <c r="B15" s="10" t="s">
        <v>27</v>
      </c>
      <c r="C15" s="26">
        <v>397.63753401021961</v>
      </c>
      <c r="D15" s="26"/>
      <c r="E15" s="26">
        <v>6415.98</v>
      </c>
      <c r="F15" s="38" t="s">
        <v>97</v>
      </c>
    </row>
    <row r="16" spans="1:6" x14ac:dyDescent="0.25">
      <c r="A16" s="18">
        <v>3212</v>
      </c>
      <c r="B16" s="10" t="s">
        <v>28</v>
      </c>
      <c r="C16" s="26">
        <v>0</v>
      </c>
      <c r="D16" s="26"/>
      <c r="E16" s="26">
        <v>0</v>
      </c>
      <c r="F16" s="38" t="s">
        <v>97</v>
      </c>
    </row>
    <row r="17" spans="1:6" x14ac:dyDescent="0.25">
      <c r="A17" s="18">
        <v>3213</v>
      </c>
      <c r="B17" s="10" t="s">
        <v>103</v>
      </c>
      <c r="C17" s="26">
        <v>628.97338907691278</v>
      </c>
      <c r="D17" s="26"/>
      <c r="E17" s="26">
        <v>2429.27</v>
      </c>
      <c r="F17" s="38" t="s">
        <v>97</v>
      </c>
    </row>
    <row r="18" spans="1:6" x14ac:dyDescent="0.25">
      <c r="A18" s="18">
        <v>3214</v>
      </c>
      <c r="B18" s="10" t="s">
        <v>104</v>
      </c>
      <c r="C18" s="26">
        <v>0</v>
      </c>
      <c r="D18" s="26"/>
      <c r="E18" s="26">
        <v>0</v>
      </c>
      <c r="F18" s="38" t="s">
        <v>97</v>
      </c>
    </row>
    <row r="19" spans="1:6" x14ac:dyDescent="0.25">
      <c r="A19" s="17">
        <v>322</v>
      </c>
      <c r="B19" s="9" t="s">
        <v>29</v>
      </c>
      <c r="C19" s="28">
        <v>6623.7971995487424</v>
      </c>
      <c r="D19" s="28"/>
      <c r="E19" s="28">
        <f>E20+E21+E22+E23+E24+E25</f>
        <v>7010.73</v>
      </c>
      <c r="F19" s="38" t="s">
        <v>97</v>
      </c>
    </row>
    <row r="20" spans="1:6" x14ac:dyDescent="0.25">
      <c r="A20" s="18">
        <v>3221</v>
      </c>
      <c r="B20" s="10" t="s">
        <v>30</v>
      </c>
      <c r="C20" s="26">
        <v>17.519410710730639</v>
      </c>
      <c r="D20" s="26"/>
      <c r="E20" s="26">
        <v>676.01</v>
      </c>
      <c r="F20" s="38" t="s">
        <v>97</v>
      </c>
    </row>
    <row r="21" spans="1:6" x14ac:dyDescent="0.25">
      <c r="A21" s="18">
        <v>3222</v>
      </c>
      <c r="B21" s="10" t="s">
        <v>31</v>
      </c>
      <c r="C21" s="26">
        <v>5764.6824606808677</v>
      </c>
      <c r="D21" s="26"/>
      <c r="E21" s="26">
        <v>4766.87</v>
      </c>
      <c r="F21" s="38" t="s">
        <v>97</v>
      </c>
    </row>
    <row r="22" spans="1:6" ht="15.75" customHeight="1" x14ac:dyDescent="0.25">
      <c r="A22" s="18">
        <v>3223</v>
      </c>
      <c r="B22" s="10" t="s">
        <v>32</v>
      </c>
      <c r="C22" s="26">
        <v>41.409516225363326</v>
      </c>
      <c r="D22" s="26"/>
      <c r="E22" s="26">
        <v>0</v>
      </c>
      <c r="F22" s="38" t="s">
        <v>97</v>
      </c>
    </row>
    <row r="23" spans="1:6" x14ac:dyDescent="0.25">
      <c r="A23" s="18">
        <v>3224</v>
      </c>
      <c r="B23" s="10" t="s">
        <v>33</v>
      </c>
      <c r="C23" s="26">
        <v>404.80456566460941</v>
      </c>
      <c r="D23" s="26"/>
      <c r="E23" s="26">
        <v>0</v>
      </c>
      <c r="F23" s="38" t="s">
        <v>97</v>
      </c>
    </row>
    <row r="24" spans="1:6" x14ac:dyDescent="0.25">
      <c r="A24" s="18">
        <v>3225</v>
      </c>
      <c r="B24" s="10" t="s">
        <v>44</v>
      </c>
      <c r="C24" s="26">
        <v>395.38124626717098</v>
      </c>
      <c r="D24" s="26"/>
      <c r="E24" s="26">
        <v>1504.95</v>
      </c>
      <c r="F24" s="38" t="s">
        <v>97</v>
      </c>
    </row>
    <row r="25" spans="1:6" x14ac:dyDescent="0.25">
      <c r="A25" s="18">
        <v>3227</v>
      </c>
      <c r="B25" s="10" t="s">
        <v>45</v>
      </c>
      <c r="C25" s="26">
        <v>2453.7792819696065</v>
      </c>
      <c r="D25" s="26"/>
      <c r="E25" s="26">
        <v>62.9</v>
      </c>
      <c r="F25" s="38" t="s">
        <v>97</v>
      </c>
    </row>
    <row r="26" spans="1:6" x14ac:dyDescent="0.25">
      <c r="A26" s="17">
        <v>323</v>
      </c>
      <c r="B26" s="9" t="s">
        <v>34</v>
      </c>
      <c r="C26" s="28">
        <v>104.58557303072533</v>
      </c>
      <c r="D26" s="28"/>
      <c r="E26" s="28">
        <f>E28+E29+E30+E31+E32+E33+E27</f>
        <v>2284.23</v>
      </c>
      <c r="F26" s="38" t="s">
        <v>97</v>
      </c>
    </row>
    <row r="27" spans="1:6" x14ac:dyDescent="0.25">
      <c r="A27" s="18">
        <v>3231</v>
      </c>
      <c r="B27" s="10" t="s">
        <v>35</v>
      </c>
      <c r="C27" s="43">
        <v>0</v>
      </c>
      <c r="D27" s="43"/>
      <c r="E27" s="43">
        <v>0</v>
      </c>
      <c r="F27" s="38" t="s">
        <v>97</v>
      </c>
    </row>
    <row r="28" spans="1:6" x14ac:dyDescent="0.25">
      <c r="A28" s="18">
        <v>3232</v>
      </c>
      <c r="B28" s="10" t="s">
        <v>36</v>
      </c>
      <c r="C28" s="26">
        <v>0</v>
      </c>
      <c r="D28" s="26"/>
      <c r="E28" s="26">
        <v>0</v>
      </c>
      <c r="F28" s="38" t="s">
        <v>97</v>
      </c>
    </row>
    <row r="29" spans="1:6" x14ac:dyDescent="0.25">
      <c r="A29" s="18">
        <v>3233</v>
      </c>
      <c r="B29" s="10" t="s">
        <v>37</v>
      </c>
      <c r="C29" s="26">
        <v>0</v>
      </c>
      <c r="D29" s="26"/>
      <c r="E29" s="26">
        <v>0</v>
      </c>
      <c r="F29" s="38" t="s">
        <v>97</v>
      </c>
    </row>
    <row r="30" spans="1:6" x14ac:dyDescent="0.25">
      <c r="A30" s="18">
        <v>3235</v>
      </c>
      <c r="B30" s="10" t="s">
        <v>39</v>
      </c>
      <c r="C30" s="26">
        <v>2349.1937089388812</v>
      </c>
      <c r="D30" s="26"/>
      <c r="E30" s="26">
        <v>0</v>
      </c>
      <c r="F30" s="38" t="s">
        <v>97</v>
      </c>
    </row>
    <row r="31" spans="1:6" x14ac:dyDescent="0.25">
      <c r="A31" s="18">
        <v>3237</v>
      </c>
      <c r="B31" s="10" t="s">
        <v>41</v>
      </c>
      <c r="C31" s="26">
        <v>0</v>
      </c>
      <c r="D31" s="26"/>
      <c r="E31" s="26">
        <v>2188.4499999999998</v>
      </c>
      <c r="F31" s="38" t="s">
        <v>97</v>
      </c>
    </row>
    <row r="32" spans="1:6" x14ac:dyDescent="0.25">
      <c r="A32" s="18">
        <v>3238</v>
      </c>
      <c r="B32" s="10" t="s">
        <v>42</v>
      </c>
      <c r="C32" s="26">
        <v>0</v>
      </c>
      <c r="D32" s="26"/>
      <c r="E32" s="26">
        <v>0</v>
      </c>
      <c r="F32" s="38" t="s">
        <v>97</v>
      </c>
    </row>
    <row r="33" spans="1:6" x14ac:dyDescent="0.25">
      <c r="A33" s="18">
        <v>3239</v>
      </c>
      <c r="B33" s="10" t="s">
        <v>43</v>
      </c>
      <c r="C33" s="26">
        <v>0</v>
      </c>
      <c r="D33" s="26"/>
      <c r="E33" s="26">
        <v>95.78</v>
      </c>
      <c r="F33" s="38" t="s">
        <v>97</v>
      </c>
    </row>
    <row r="34" spans="1:6" x14ac:dyDescent="0.25">
      <c r="A34" s="17">
        <v>324</v>
      </c>
      <c r="B34" s="9" t="s">
        <v>46</v>
      </c>
      <c r="C34" s="28">
        <v>0</v>
      </c>
      <c r="D34" s="28"/>
      <c r="E34" s="28">
        <f>E35</f>
        <v>0</v>
      </c>
      <c r="F34" s="38" t="s">
        <v>97</v>
      </c>
    </row>
    <row r="35" spans="1:6" x14ac:dyDescent="0.25">
      <c r="A35" s="18">
        <v>3241</v>
      </c>
      <c r="B35" s="10" t="s">
        <v>46</v>
      </c>
      <c r="C35" s="26">
        <v>0</v>
      </c>
      <c r="D35" s="26"/>
      <c r="E35" s="26">
        <v>0</v>
      </c>
      <c r="F35" s="38" t="s">
        <v>97</v>
      </c>
    </row>
    <row r="36" spans="1:6" x14ac:dyDescent="0.25">
      <c r="A36" s="17">
        <v>329</v>
      </c>
      <c r="B36" s="9" t="s">
        <v>47</v>
      </c>
      <c r="C36" s="28">
        <v>0</v>
      </c>
      <c r="D36" s="28"/>
      <c r="E36" s="28">
        <f t="shared" ref="E36" si="3">E37+E38+E39</f>
        <v>0</v>
      </c>
      <c r="F36" s="38" t="s">
        <v>97</v>
      </c>
    </row>
    <row r="37" spans="1:6" x14ac:dyDescent="0.25">
      <c r="A37" s="18">
        <v>3293</v>
      </c>
      <c r="B37" s="10" t="s">
        <v>50</v>
      </c>
      <c r="C37" s="26">
        <v>0</v>
      </c>
      <c r="D37" s="26"/>
      <c r="E37" s="26">
        <v>0</v>
      </c>
      <c r="F37" s="38" t="s">
        <v>97</v>
      </c>
    </row>
    <row r="38" spans="1:6" x14ac:dyDescent="0.25">
      <c r="A38" s="18">
        <v>3294</v>
      </c>
      <c r="B38" s="10" t="s">
        <v>51</v>
      </c>
      <c r="C38" s="26">
        <v>0</v>
      </c>
      <c r="D38" s="26"/>
      <c r="E38" s="26">
        <v>0</v>
      </c>
      <c r="F38" s="38" t="s">
        <v>97</v>
      </c>
    </row>
    <row r="39" spans="1:6" x14ac:dyDescent="0.25">
      <c r="A39" s="18">
        <v>3299</v>
      </c>
      <c r="B39" s="10" t="s">
        <v>47</v>
      </c>
      <c r="C39" s="26">
        <v>0</v>
      </c>
      <c r="D39" s="26"/>
      <c r="E39" s="26">
        <v>0</v>
      </c>
      <c r="F39" s="38" t="s">
        <v>97</v>
      </c>
    </row>
    <row r="40" spans="1:6" x14ac:dyDescent="0.25">
      <c r="A40" s="17">
        <v>34</v>
      </c>
      <c r="B40" s="9" t="s">
        <v>53</v>
      </c>
      <c r="C40" s="28">
        <v>141.74795938682061</v>
      </c>
      <c r="D40" s="28">
        <v>265</v>
      </c>
      <c r="E40" s="28">
        <f t="shared" ref="E40" si="4">E41</f>
        <v>178.65</v>
      </c>
      <c r="F40" s="38">
        <f t="shared" si="2"/>
        <v>67.415094339622641</v>
      </c>
    </row>
    <row r="41" spans="1:6" x14ac:dyDescent="0.25">
      <c r="A41" s="17">
        <v>343</v>
      </c>
      <c r="B41" s="9" t="s">
        <v>54</v>
      </c>
      <c r="C41" s="28">
        <v>141.74795938682061</v>
      </c>
      <c r="D41" s="28"/>
      <c r="E41" s="28">
        <f t="shared" ref="E41" si="5">E42+E43</f>
        <v>178.65</v>
      </c>
      <c r="F41" s="38" t="s">
        <v>97</v>
      </c>
    </row>
    <row r="42" spans="1:6" x14ac:dyDescent="0.25">
      <c r="A42" s="18">
        <v>3431</v>
      </c>
      <c r="B42" s="10" t="s">
        <v>55</v>
      </c>
      <c r="C42" s="26">
        <v>139.62439445218661</v>
      </c>
      <c r="D42" s="26"/>
      <c r="E42" s="26">
        <v>170.47</v>
      </c>
      <c r="F42" s="38" t="s">
        <v>97</v>
      </c>
    </row>
    <row r="43" spans="1:6" x14ac:dyDescent="0.25">
      <c r="A43" s="20">
        <v>3432</v>
      </c>
      <c r="B43" s="10" t="s">
        <v>106</v>
      </c>
      <c r="C43" s="26">
        <v>2.1235649346340169</v>
      </c>
      <c r="D43" s="26"/>
      <c r="E43" s="26">
        <v>8.18</v>
      </c>
      <c r="F43" s="38" t="s">
        <v>97</v>
      </c>
    </row>
    <row r="44" spans="1:6" x14ac:dyDescent="0.25">
      <c r="A44" s="17">
        <v>42</v>
      </c>
      <c r="B44" s="16" t="s">
        <v>56</v>
      </c>
      <c r="C44" s="28">
        <v>212.35649346340168</v>
      </c>
      <c r="D44" s="28">
        <v>1991</v>
      </c>
      <c r="E44" s="28">
        <f t="shared" ref="E44" si="6">E45</f>
        <v>928.75</v>
      </c>
      <c r="F44" s="38">
        <f t="shared" si="2"/>
        <v>46.647413360120545</v>
      </c>
    </row>
    <row r="45" spans="1:6" x14ac:dyDescent="0.25">
      <c r="A45" s="17">
        <v>422</v>
      </c>
      <c r="B45" s="16" t="s">
        <v>59</v>
      </c>
      <c r="C45" s="28">
        <v>212.35649346340168</v>
      </c>
      <c r="D45" s="28"/>
      <c r="E45" s="28">
        <f>E46+E47+E48+E49+E50+E51</f>
        <v>928.75</v>
      </c>
      <c r="F45" s="38" t="s">
        <v>97</v>
      </c>
    </row>
    <row r="46" spans="1:6" x14ac:dyDescent="0.25">
      <c r="A46" s="18">
        <v>4221</v>
      </c>
      <c r="B46" s="13" t="s">
        <v>57</v>
      </c>
      <c r="C46" s="26">
        <v>212.35649346340168</v>
      </c>
      <c r="D46" s="26"/>
      <c r="E46" s="26">
        <v>0</v>
      </c>
      <c r="F46" s="38" t="s">
        <v>97</v>
      </c>
    </row>
    <row r="47" spans="1:6" x14ac:dyDescent="0.25">
      <c r="A47" s="18">
        <v>4222</v>
      </c>
      <c r="B47" s="13" t="s">
        <v>58</v>
      </c>
      <c r="C47" s="26">
        <v>0</v>
      </c>
      <c r="D47" s="26"/>
      <c r="E47" s="26">
        <v>0</v>
      </c>
      <c r="F47" s="38" t="s">
        <v>97</v>
      </c>
    </row>
    <row r="48" spans="1:6" x14ac:dyDescent="0.25">
      <c r="A48" s="18">
        <v>4223</v>
      </c>
      <c r="B48" s="13" t="s">
        <v>60</v>
      </c>
      <c r="C48" s="26">
        <v>0</v>
      </c>
      <c r="D48" s="26"/>
      <c r="E48" s="26">
        <v>0</v>
      </c>
      <c r="F48" s="38" t="s">
        <v>97</v>
      </c>
    </row>
    <row r="49" spans="1:6" x14ac:dyDescent="0.25">
      <c r="A49" s="18">
        <v>4224</v>
      </c>
      <c r="B49" s="13" t="s">
        <v>61</v>
      </c>
      <c r="C49" s="26">
        <v>0</v>
      </c>
      <c r="D49" s="26"/>
      <c r="E49" s="26">
        <v>0</v>
      </c>
      <c r="F49" s="38" t="s">
        <v>97</v>
      </c>
    </row>
    <row r="50" spans="1:6" x14ac:dyDescent="0.25">
      <c r="A50" s="18">
        <v>4225</v>
      </c>
      <c r="B50" s="13" t="s">
        <v>62</v>
      </c>
      <c r="C50" s="26">
        <v>0</v>
      </c>
      <c r="D50" s="26"/>
      <c r="E50" s="26">
        <v>0</v>
      </c>
      <c r="F50" s="38" t="s">
        <v>97</v>
      </c>
    </row>
    <row r="51" spans="1:6" x14ac:dyDescent="0.25">
      <c r="A51" s="18">
        <v>4227</v>
      </c>
      <c r="B51" s="13" t="s">
        <v>122</v>
      </c>
      <c r="C51" s="26">
        <v>0</v>
      </c>
      <c r="D51" s="26"/>
      <c r="E51" s="26">
        <v>928.75</v>
      </c>
      <c r="F51" s="38" t="s">
        <v>97</v>
      </c>
    </row>
    <row r="52" spans="1:6" x14ac:dyDescent="0.25">
      <c r="A52" s="97" t="s">
        <v>21</v>
      </c>
      <c r="B52" s="97"/>
      <c r="C52" s="40">
        <f>C8+C1+C13+C40+C44</f>
        <v>40767.801446678612</v>
      </c>
      <c r="D52" s="40">
        <v>75640</v>
      </c>
      <c r="E52" s="40">
        <f>E8+E1+E13+E40+E44</f>
        <v>48017.5</v>
      </c>
      <c r="F52" s="41">
        <f t="shared" ref="F52" si="7">E52/D52*100</f>
        <v>63.481623479640405</v>
      </c>
    </row>
    <row r="55" spans="1:6" x14ac:dyDescent="0.25">
      <c r="A55" s="98" t="s">
        <v>192</v>
      </c>
      <c r="B55" s="98"/>
    </row>
    <row r="56" spans="1:6" ht="45" x14ac:dyDescent="0.25">
      <c r="A56" s="5" t="s">
        <v>189</v>
      </c>
      <c r="B56" s="5" t="s">
        <v>15</v>
      </c>
      <c r="C56" s="5" t="s">
        <v>187</v>
      </c>
      <c r="D56" s="5" t="s">
        <v>169</v>
      </c>
      <c r="E56" s="5" t="s">
        <v>16</v>
      </c>
    </row>
    <row r="57" spans="1:6" x14ac:dyDescent="0.25">
      <c r="A57" s="80">
        <v>1</v>
      </c>
      <c r="B57" s="81"/>
      <c r="C57" s="7">
        <v>2</v>
      </c>
      <c r="D57" s="7">
        <v>3</v>
      </c>
      <c r="E57" s="7" t="s">
        <v>186</v>
      </c>
    </row>
    <row r="58" spans="1:6" x14ac:dyDescent="0.25">
      <c r="A58" s="17">
        <v>32</v>
      </c>
      <c r="B58" s="9" t="s">
        <v>25</v>
      </c>
      <c r="C58" s="28">
        <f>C59+C64+C71</f>
        <v>0</v>
      </c>
      <c r="D58" s="28">
        <f>D59+D64+D71</f>
        <v>1708</v>
      </c>
      <c r="E58" s="38" t="s">
        <v>97</v>
      </c>
    </row>
    <row r="59" spans="1:6" x14ac:dyDescent="0.25">
      <c r="A59" s="17">
        <v>321</v>
      </c>
      <c r="B59" s="9" t="s">
        <v>26</v>
      </c>
      <c r="C59" s="76">
        <v>0</v>
      </c>
      <c r="D59" s="28">
        <f>D60+D61+D62+D63</f>
        <v>1033</v>
      </c>
      <c r="E59" s="38" t="s">
        <v>97</v>
      </c>
    </row>
    <row r="60" spans="1:6" x14ac:dyDescent="0.25">
      <c r="A60" s="18">
        <v>3211</v>
      </c>
      <c r="B60" s="10" t="s">
        <v>27</v>
      </c>
      <c r="C60" s="76">
        <v>0</v>
      </c>
      <c r="D60" s="26">
        <v>903</v>
      </c>
      <c r="E60" s="38" t="s">
        <v>97</v>
      </c>
    </row>
    <row r="61" spans="1:6" x14ac:dyDescent="0.25">
      <c r="A61" s="18">
        <v>3212</v>
      </c>
      <c r="B61" s="10" t="s">
        <v>28</v>
      </c>
      <c r="C61" s="76">
        <v>0</v>
      </c>
      <c r="D61" s="26">
        <v>0</v>
      </c>
      <c r="E61" s="38" t="s">
        <v>97</v>
      </c>
    </row>
    <row r="62" spans="1:6" x14ac:dyDescent="0.25">
      <c r="A62" s="18">
        <v>3213</v>
      </c>
      <c r="B62" s="10" t="s">
        <v>103</v>
      </c>
      <c r="C62" s="76">
        <v>0</v>
      </c>
      <c r="D62" s="26">
        <v>130</v>
      </c>
      <c r="E62" s="38" t="s">
        <v>97</v>
      </c>
    </row>
    <row r="63" spans="1:6" x14ac:dyDescent="0.25">
      <c r="A63" s="18">
        <v>3214</v>
      </c>
      <c r="B63" s="10" t="s">
        <v>104</v>
      </c>
      <c r="C63" s="76">
        <v>0</v>
      </c>
      <c r="D63" s="26">
        <v>0</v>
      </c>
      <c r="E63" s="38" t="s">
        <v>97</v>
      </c>
    </row>
    <row r="64" spans="1:6" x14ac:dyDescent="0.25">
      <c r="A64" s="17">
        <v>322</v>
      </c>
      <c r="B64" s="9" t="s">
        <v>29</v>
      </c>
      <c r="C64" s="76">
        <v>0</v>
      </c>
      <c r="D64" s="28">
        <f>D65+D66+D67+D68+D69+D70</f>
        <v>675</v>
      </c>
      <c r="E64" s="38" t="s">
        <v>97</v>
      </c>
    </row>
    <row r="65" spans="1:5" x14ac:dyDescent="0.25">
      <c r="A65" s="18">
        <v>3221</v>
      </c>
      <c r="B65" s="10" t="s">
        <v>30</v>
      </c>
      <c r="C65" s="76">
        <v>0</v>
      </c>
      <c r="D65" s="26">
        <v>0</v>
      </c>
      <c r="E65" s="38" t="s">
        <v>97</v>
      </c>
    </row>
    <row r="66" spans="1:5" x14ac:dyDescent="0.25">
      <c r="A66" s="18">
        <v>3222</v>
      </c>
      <c r="B66" s="10" t="s">
        <v>31</v>
      </c>
      <c r="C66" s="76">
        <v>0</v>
      </c>
      <c r="D66" s="26">
        <v>0</v>
      </c>
      <c r="E66" s="38" t="s">
        <v>97</v>
      </c>
    </row>
    <row r="67" spans="1:5" x14ac:dyDescent="0.25">
      <c r="A67" s="18">
        <v>3223</v>
      </c>
      <c r="B67" s="10" t="s">
        <v>32</v>
      </c>
      <c r="C67" s="76">
        <v>0</v>
      </c>
      <c r="D67" s="26">
        <v>0</v>
      </c>
      <c r="E67" s="38" t="s">
        <v>97</v>
      </c>
    </row>
    <row r="68" spans="1:5" x14ac:dyDescent="0.25">
      <c r="A68" s="18">
        <v>3224</v>
      </c>
      <c r="B68" s="10" t="s">
        <v>33</v>
      </c>
      <c r="C68" s="76">
        <v>0</v>
      </c>
      <c r="D68" s="26">
        <v>0</v>
      </c>
      <c r="E68" s="38" t="s">
        <v>97</v>
      </c>
    </row>
    <row r="69" spans="1:5" ht="15" customHeight="1" x14ac:dyDescent="0.25">
      <c r="A69" s="18">
        <v>3225</v>
      </c>
      <c r="B69" s="10" t="s">
        <v>44</v>
      </c>
      <c r="C69" s="76">
        <v>0</v>
      </c>
      <c r="D69" s="26">
        <v>675</v>
      </c>
      <c r="E69" s="38" t="s">
        <v>97</v>
      </c>
    </row>
    <row r="70" spans="1:5" x14ac:dyDescent="0.25">
      <c r="A70" s="18">
        <v>3227</v>
      </c>
      <c r="B70" s="10" t="s">
        <v>45</v>
      </c>
      <c r="C70" s="76">
        <v>0</v>
      </c>
      <c r="D70" s="26">
        <v>0</v>
      </c>
      <c r="E70" s="38" t="s">
        <v>97</v>
      </c>
    </row>
    <row r="71" spans="1:5" x14ac:dyDescent="0.25">
      <c r="A71" s="17">
        <v>323</v>
      </c>
      <c r="B71" s="9" t="s">
        <v>34</v>
      </c>
      <c r="C71" s="76">
        <v>0</v>
      </c>
      <c r="D71" s="28">
        <f t="shared" ref="D71" si="8">D72+D73</f>
        <v>0</v>
      </c>
      <c r="E71" s="38" t="s">
        <v>97</v>
      </c>
    </row>
    <row r="72" spans="1:5" x14ac:dyDescent="0.25">
      <c r="A72" s="18">
        <v>3231</v>
      </c>
      <c r="B72" s="10" t="s">
        <v>35</v>
      </c>
      <c r="C72" s="76">
        <v>0</v>
      </c>
      <c r="D72" s="43">
        <v>0</v>
      </c>
      <c r="E72" s="38" t="s">
        <v>97</v>
      </c>
    </row>
    <row r="73" spans="1:5" x14ac:dyDescent="0.25">
      <c r="A73" s="18">
        <v>3232</v>
      </c>
      <c r="B73" s="10" t="s">
        <v>36</v>
      </c>
      <c r="C73" s="76">
        <v>0</v>
      </c>
      <c r="D73" s="26">
        <v>0</v>
      </c>
      <c r="E73" s="38" t="s">
        <v>97</v>
      </c>
    </row>
    <row r="74" spans="1:5" x14ac:dyDescent="0.25">
      <c r="A74" s="97" t="s">
        <v>21</v>
      </c>
      <c r="B74" s="97"/>
      <c r="C74" s="40">
        <f t="shared" ref="C74:D74" si="9">C58</f>
        <v>0</v>
      </c>
      <c r="D74" s="40">
        <f t="shared" si="9"/>
        <v>1708</v>
      </c>
      <c r="E74" s="41"/>
    </row>
    <row r="77" spans="1:5" x14ac:dyDescent="0.25">
      <c r="A77" s="98" t="s">
        <v>199</v>
      </c>
      <c r="B77" s="98"/>
    </row>
    <row r="78" spans="1:5" ht="45" x14ac:dyDescent="0.25">
      <c r="A78" s="5" t="s">
        <v>189</v>
      </c>
      <c r="B78" s="5" t="s">
        <v>15</v>
      </c>
      <c r="C78" s="5" t="s">
        <v>187</v>
      </c>
      <c r="D78" s="5" t="s">
        <v>169</v>
      </c>
      <c r="E78" s="5" t="s">
        <v>16</v>
      </c>
    </row>
    <row r="79" spans="1:5" x14ac:dyDescent="0.25">
      <c r="A79" s="80">
        <v>1</v>
      </c>
      <c r="B79" s="81"/>
      <c r="C79" s="7">
        <v>2</v>
      </c>
      <c r="D79" s="7">
        <v>3</v>
      </c>
      <c r="E79" s="7" t="s">
        <v>186</v>
      </c>
    </row>
    <row r="80" spans="1:5" x14ac:dyDescent="0.25">
      <c r="A80" s="17">
        <v>31</v>
      </c>
      <c r="B80" s="9" t="s">
        <v>17</v>
      </c>
      <c r="C80" s="28">
        <v>28257</v>
      </c>
      <c r="D80" s="28">
        <f>D81+D83</f>
        <v>28769.73</v>
      </c>
      <c r="E80" s="38">
        <f>D80/C80*100</f>
        <v>101.81452383480199</v>
      </c>
    </row>
    <row r="81" spans="1:5" x14ac:dyDescent="0.25">
      <c r="A81" s="17">
        <v>311</v>
      </c>
      <c r="B81" s="17" t="s">
        <v>18</v>
      </c>
      <c r="C81" s="28"/>
      <c r="D81" s="28">
        <f t="shared" ref="D81" si="10">D82</f>
        <v>24695</v>
      </c>
      <c r="E81" s="38" t="s">
        <v>97</v>
      </c>
    </row>
    <row r="82" spans="1:5" x14ac:dyDescent="0.25">
      <c r="A82" s="18">
        <v>3111</v>
      </c>
      <c r="B82" s="10" t="s">
        <v>19</v>
      </c>
      <c r="C82" s="26"/>
      <c r="D82" s="26">
        <v>24695</v>
      </c>
      <c r="E82" s="38" t="s">
        <v>97</v>
      </c>
    </row>
    <row r="83" spans="1:5" x14ac:dyDescent="0.25">
      <c r="A83" s="17">
        <v>313</v>
      </c>
      <c r="B83" s="9" t="s">
        <v>22</v>
      </c>
      <c r="C83" s="28"/>
      <c r="D83" s="28">
        <f t="shared" ref="D83" si="11">D84</f>
        <v>4074.73</v>
      </c>
      <c r="E83" s="38" t="s">
        <v>97</v>
      </c>
    </row>
    <row r="84" spans="1:5" x14ac:dyDescent="0.25">
      <c r="A84" s="18">
        <v>3132</v>
      </c>
      <c r="B84" s="10" t="s">
        <v>23</v>
      </c>
      <c r="C84" s="26"/>
      <c r="D84" s="26">
        <v>4074.73</v>
      </c>
      <c r="E84" s="38" t="s">
        <v>97</v>
      </c>
    </row>
    <row r="85" spans="1:5" x14ac:dyDescent="0.25">
      <c r="A85" s="17">
        <v>32</v>
      </c>
      <c r="B85" s="9" t="s">
        <v>25</v>
      </c>
      <c r="C85" s="28">
        <v>45127</v>
      </c>
      <c r="D85" s="28">
        <f>D86+D91+D98+D106+D108</f>
        <v>16431.66</v>
      </c>
      <c r="E85" s="38">
        <f t="shared" ref="E85" si="12">D85/C85*100</f>
        <v>36.412037139628161</v>
      </c>
    </row>
    <row r="86" spans="1:5" x14ac:dyDescent="0.25">
      <c r="A86" s="17">
        <v>321</v>
      </c>
      <c r="B86" s="9" t="s">
        <v>26</v>
      </c>
      <c r="C86" s="28"/>
      <c r="D86" s="28">
        <f>D87+D88+D89+D90</f>
        <v>7812</v>
      </c>
      <c r="E86" s="38" t="s">
        <v>97</v>
      </c>
    </row>
    <row r="87" spans="1:5" x14ac:dyDescent="0.25">
      <c r="A87" s="18">
        <v>3211</v>
      </c>
      <c r="B87" s="10" t="s">
        <v>27</v>
      </c>
      <c r="C87" s="26"/>
      <c r="D87" s="26">
        <v>5513</v>
      </c>
      <c r="E87" s="38" t="s">
        <v>97</v>
      </c>
    </row>
    <row r="88" spans="1:5" x14ac:dyDescent="0.25">
      <c r="A88" s="18">
        <v>3212</v>
      </c>
      <c r="B88" s="10" t="s">
        <v>28</v>
      </c>
      <c r="C88" s="26"/>
      <c r="D88" s="26">
        <v>0</v>
      </c>
      <c r="E88" s="38" t="s">
        <v>97</v>
      </c>
    </row>
    <row r="89" spans="1:5" x14ac:dyDescent="0.25">
      <c r="A89" s="18">
        <v>3213</v>
      </c>
      <c r="B89" s="10" t="s">
        <v>103</v>
      </c>
      <c r="C89" s="26"/>
      <c r="D89" s="26">
        <v>2299</v>
      </c>
      <c r="E89" s="38" t="s">
        <v>97</v>
      </c>
    </row>
    <row r="90" spans="1:5" x14ac:dyDescent="0.25">
      <c r="A90" s="18">
        <v>3214</v>
      </c>
      <c r="B90" s="10" t="s">
        <v>104</v>
      </c>
      <c r="C90" s="26"/>
      <c r="D90" s="26">
        <v>0</v>
      </c>
      <c r="E90" s="38" t="s">
        <v>97</v>
      </c>
    </row>
    <row r="91" spans="1:5" x14ac:dyDescent="0.25">
      <c r="A91" s="17">
        <v>322</v>
      </c>
      <c r="B91" s="9" t="s">
        <v>29</v>
      </c>
      <c r="C91" s="28"/>
      <c r="D91" s="28">
        <f>D92+D93+D94+D95+D96+D97</f>
        <v>6335.88</v>
      </c>
      <c r="E91" s="38" t="s">
        <v>97</v>
      </c>
    </row>
    <row r="92" spans="1:5" x14ac:dyDescent="0.25">
      <c r="A92" s="18">
        <v>3221</v>
      </c>
      <c r="B92" s="10" t="s">
        <v>30</v>
      </c>
      <c r="C92" s="26"/>
      <c r="D92" s="26">
        <v>676.01</v>
      </c>
      <c r="E92" s="38" t="s">
        <v>97</v>
      </c>
    </row>
    <row r="93" spans="1:5" x14ac:dyDescent="0.25">
      <c r="A93" s="18">
        <v>3222</v>
      </c>
      <c r="B93" s="10" t="s">
        <v>31</v>
      </c>
      <c r="C93" s="26"/>
      <c r="D93" s="26">
        <v>4766.87</v>
      </c>
      <c r="E93" s="38" t="s">
        <v>97</v>
      </c>
    </row>
    <row r="94" spans="1:5" x14ac:dyDescent="0.25">
      <c r="A94" s="18">
        <v>3223</v>
      </c>
      <c r="B94" s="10" t="s">
        <v>32</v>
      </c>
      <c r="C94" s="26"/>
      <c r="D94" s="26">
        <v>0</v>
      </c>
      <c r="E94" s="38" t="s">
        <v>97</v>
      </c>
    </row>
    <row r="95" spans="1:5" x14ac:dyDescent="0.25">
      <c r="A95" s="18">
        <v>3224</v>
      </c>
      <c r="B95" s="10" t="s">
        <v>33</v>
      </c>
      <c r="C95" s="26"/>
      <c r="D95" s="26">
        <v>0</v>
      </c>
      <c r="E95" s="38" t="s">
        <v>97</v>
      </c>
    </row>
    <row r="96" spans="1:5" x14ac:dyDescent="0.25">
      <c r="A96" s="18">
        <v>3225</v>
      </c>
      <c r="B96" s="10" t="s">
        <v>44</v>
      </c>
      <c r="C96" s="26"/>
      <c r="D96" s="26">
        <v>830</v>
      </c>
      <c r="E96" s="38" t="s">
        <v>97</v>
      </c>
    </row>
    <row r="97" spans="1:5" x14ac:dyDescent="0.25">
      <c r="A97" s="18">
        <v>3227</v>
      </c>
      <c r="B97" s="10" t="s">
        <v>45</v>
      </c>
      <c r="C97" s="26"/>
      <c r="D97" s="26">
        <v>63</v>
      </c>
      <c r="E97" s="38" t="s">
        <v>97</v>
      </c>
    </row>
    <row r="98" spans="1:5" x14ac:dyDescent="0.25">
      <c r="A98" s="17">
        <v>323</v>
      </c>
      <c r="B98" s="9" t="s">
        <v>34</v>
      </c>
      <c r="C98" s="28"/>
      <c r="D98" s="28">
        <f>D100+D101+D102+D103+D104+D105+D99</f>
        <v>2283.7800000000002</v>
      </c>
      <c r="E98" s="38" t="s">
        <v>97</v>
      </c>
    </row>
    <row r="99" spans="1:5" x14ac:dyDescent="0.25">
      <c r="A99" s="18">
        <v>3231</v>
      </c>
      <c r="B99" s="10" t="s">
        <v>35</v>
      </c>
      <c r="C99" s="43"/>
      <c r="D99" s="43">
        <v>0</v>
      </c>
      <c r="E99" s="38" t="s">
        <v>97</v>
      </c>
    </row>
    <row r="100" spans="1:5" x14ac:dyDescent="0.25">
      <c r="A100" s="18">
        <v>3232</v>
      </c>
      <c r="B100" s="10" t="s">
        <v>36</v>
      </c>
      <c r="C100" s="26"/>
      <c r="D100" s="26">
        <v>0</v>
      </c>
      <c r="E100" s="38" t="s">
        <v>97</v>
      </c>
    </row>
    <row r="101" spans="1:5" x14ac:dyDescent="0.25">
      <c r="A101" s="18">
        <v>3233</v>
      </c>
      <c r="B101" s="10" t="s">
        <v>37</v>
      </c>
      <c r="C101" s="26"/>
      <c r="D101" s="26">
        <v>0</v>
      </c>
      <c r="E101" s="38" t="s">
        <v>97</v>
      </c>
    </row>
    <row r="102" spans="1:5" x14ac:dyDescent="0.25">
      <c r="A102" s="18">
        <v>3235</v>
      </c>
      <c r="B102" s="10" t="s">
        <v>39</v>
      </c>
      <c r="C102" s="26"/>
      <c r="D102" s="26">
        <v>0</v>
      </c>
      <c r="E102" s="38" t="s">
        <v>97</v>
      </c>
    </row>
    <row r="103" spans="1:5" x14ac:dyDescent="0.25">
      <c r="A103" s="18">
        <v>3237</v>
      </c>
      <c r="B103" s="10" t="s">
        <v>41</v>
      </c>
      <c r="C103" s="26"/>
      <c r="D103" s="26">
        <v>2188</v>
      </c>
      <c r="E103" s="38" t="s">
        <v>97</v>
      </c>
    </row>
    <row r="104" spans="1:5" x14ac:dyDescent="0.25">
      <c r="A104" s="18">
        <v>3238</v>
      </c>
      <c r="B104" s="10" t="s">
        <v>42</v>
      </c>
      <c r="C104" s="26"/>
      <c r="D104" s="26">
        <v>0</v>
      </c>
      <c r="E104" s="38" t="s">
        <v>97</v>
      </c>
    </row>
    <row r="105" spans="1:5" x14ac:dyDescent="0.25">
      <c r="A105" s="18">
        <v>3239</v>
      </c>
      <c r="B105" s="10" t="s">
        <v>43</v>
      </c>
      <c r="C105" s="26"/>
      <c r="D105" s="26">
        <v>95.78</v>
      </c>
      <c r="E105" s="38" t="s">
        <v>97</v>
      </c>
    </row>
    <row r="106" spans="1:5" x14ac:dyDescent="0.25">
      <c r="A106" s="17">
        <v>324</v>
      </c>
      <c r="B106" s="9" t="s">
        <v>46</v>
      </c>
      <c r="C106" s="28"/>
      <c r="D106" s="28">
        <f>D107</f>
        <v>0</v>
      </c>
      <c r="E106" s="38" t="s">
        <v>97</v>
      </c>
    </row>
    <row r="107" spans="1:5" x14ac:dyDescent="0.25">
      <c r="A107" s="18">
        <v>3241</v>
      </c>
      <c r="B107" s="10" t="s">
        <v>46</v>
      </c>
      <c r="C107" s="26"/>
      <c r="D107" s="26">
        <v>0</v>
      </c>
      <c r="E107" s="38" t="s">
        <v>97</v>
      </c>
    </row>
    <row r="108" spans="1:5" x14ac:dyDescent="0.25">
      <c r="A108" s="17">
        <v>329</v>
      </c>
      <c r="B108" s="9" t="s">
        <v>47</v>
      </c>
      <c r="C108" s="28"/>
      <c r="D108" s="28">
        <f t="shared" ref="D108" si="13">D109+D110+D111</f>
        <v>0</v>
      </c>
      <c r="E108" s="38" t="s">
        <v>97</v>
      </c>
    </row>
    <row r="109" spans="1:5" x14ac:dyDescent="0.25">
      <c r="A109" s="18">
        <v>3293</v>
      </c>
      <c r="B109" s="10" t="s">
        <v>50</v>
      </c>
      <c r="C109" s="26"/>
      <c r="D109" s="26">
        <v>0</v>
      </c>
      <c r="E109" s="38" t="s">
        <v>97</v>
      </c>
    </row>
    <row r="110" spans="1:5" x14ac:dyDescent="0.25">
      <c r="A110" s="18">
        <v>3294</v>
      </c>
      <c r="B110" s="10" t="s">
        <v>51</v>
      </c>
      <c r="C110" s="26"/>
      <c r="D110" s="26">
        <v>0</v>
      </c>
      <c r="E110" s="38" t="s">
        <v>97</v>
      </c>
    </row>
    <row r="111" spans="1:5" x14ac:dyDescent="0.25">
      <c r="A111" s="18">
        <v>3299</v>
      </c>
      <c r="B111" s="10" t="s">
        <v>47</v>
      </c>
      <c r="C111" s="26"/>
      <c r="D111" s="26">
        <v>0</v>
      </c>
      <c r="E111" s="38" t="s">
        <v>97</v>
      </c>
    </row>
    <row r="112" spans="1:5" x14ac:dyDescent="0.25">
      <c r="A112" s="17">
        <v>34</v>
      </c>
      <c r="B112" s="9" t="s">
        <v>53</v>
      </c>
      <c r="C112" s="28">
        <v>265</v>
      </c>
      <c r="D112" s="28">
        <f t="shared" ref="D112" si="14">D113</f>
        <v>178.65</v>
      </c>
      <c r="E112" s="38">
        <f t="shared" ref="E112" si="15">D112/C112*100</f>
        <v>67.415094339622641</v>
      </c>
    </row>
    <row r="113" spans="1:5" x14ac:dyDescent="0.25">
      <c r="A113" s="17">
        <v>343</v>
      </c>
      <c r="B113" s="9" t="s">
        <v>54</v>
      </c>
      <c r="C113" s="28"/>
      <c r="D113" s="28">
        <f t="shared" ref="D113" si="16">D114+D115</f>
        <v>178.65</v>
      </c>
      <c r="E113" s="38" t="s">
        <v>97</v>
      </c>
    </row>
    <row r="114" spans="1:5" x14ac:dyDescent="0.25">
      <c r="A114" s="18">
        <v>3431</v>
      </c>
      <c r="B114" s="10" t="s">
        <v>55</v>
      </c>
      <c r="C114" s="26"/>
      <c r="D114" s="26">
        <v>170.47</v>
      </c>
      <c r="E114" s="38" t="s">
        <v>97</v>
      </c>
    </row>
    <row r="115" spans="1:5" x14ac:dyDescent="0.25">
      <c r="A115" s="20">
        <v>3432</v>
      </c>
      <c r="B115" s="10" t="s">
        <v>106</v>
      </c>
      <c r="C115" s="26"/>
      <c r="D115" s="26">
        <v>8.18</v>
      </c>
      <c r="E115" s="38" t="s">
        <v>97</v>
      </c>
    </row>
    <row r="116" spans="1:5" x14ac:dyDescent="0.25">
      <c r="A116" s="17">
        <v>42</v>
      </c>
      <c r="B116" s="16" t="s">
        <v>56</v>
      </c>
      <c r="C116" s="28">
        <v>1991</v>
      </c>
      <c r="D116" s="28">
        <f t="shared" ref="D116" si="17">D117</f>
        <v>928.75</v>
      </c>
      <c r="E116" s="38">
        <f t="shared" ref="E116" si="18">D116/C116*100</f>
        <v>46.647413360120545</v>
      </c>
    </row>
    <row r="117" spans="1:5" x14ac:dyDescent="0.25">
      <c r="A117" s="17">
        <v>422</v>
      </c>
      <c r="B117" s="16" t="s">
        <v>59</v>
      </c>
      <c r="C117" s="28"/>
      <c r="D117" s="28">
        <f>D118+D119+D120+D121+D122+D123</f>
        <v>928.75</v>
      </c>
      <c r="E117" s="38" t="s">
        <v>97</v>
      </c>
    </row>
    <row r="118" spans="1:5" x14ac:dyDescent="0.25">
      <c r="A118" s="18">
        <v>4221</v>
      </c>
      <c r="B118" s="13" t="s">
        <v>57</v>
      </c>
      <c r="C118" s="26"/>
      <c r="D118" s="26">
        <v>0</v>
      </c>
      <c r="E118" s="38" t="s">
        <v>97</v>
      </c>
    </row>
    <row r="119" spans="1:5" x14ac:dyDescent="0.25">
      <c r="A119" s="18">
        <v>4222</v>
      </c>
      <c r="B119" s="13" t="s">
        <v>58</v>
      </c>
      <c r="C119" s="26"/>
      <c r="D119" s="26">
        <v>0</v>
      </c>
      <c r="E119" s="38" t="s">
        <v>97</v>
      </c>
    </row>
    <row r="120" spans="1:5" x14ac:dyDescent="0.25">
      <c r="A120" s="18">
        <v>4223</v>
      </c>
      <c r="B120" s="13" t="s">
        <v>60</v>
      </c>
      <c r="C120" s="26"/>
      <c r="D120" s="26">
        <v>0</v>
      </c>
      <c r="E120" s="38" t="s">
        <v>97</v>
      </c>
    </row>
    <row r="121" spans="1:5" x14ac:dyDescent="0.25">
      <c r="A121" s="18">
        <v>4224</v>
      </c>
      <c r="B121" s="13" t="s">
        <v>61</v>
      </c>
      <c r="C121" s="26"/>
      <c r="D121" s="26">
        <v>0</v>
      </c>
      <c r="E121" s="38" t="s">
        <v>97</v>
      </c>
    </row>
    <row r="122" spans="1:5" x14ac:dyDescent="0.25">
      <c r="A122" s="18">
        <v>4225</v>
      </c>
      <c r="B122" s="13" t="s">
        <v>62</v>
      </c>
      <c r="C122" s="26"/>
      <c r="D122" s="26">
        <v>0</v>
      </c>
      <c r="E122" s="38" t="s">
        <v>97</v>
      </c>
    </row>
    <row r="123" spans="1:5" x14ac:dyDescent="0.25">
      <c r="A123" s="18">
        <v>4227</v>
      </c>
      <c r="B123" s="13" t="s">
        <v>122</v>
      </c>
      <c r="C123" s="26"/>
      <c r="D123" s="26">
        <v>928.75</v>
      </c>
      <c r="E123" s="38" t="s">
        <v>97</v>
      </c>
    </row>
    <row r="124" spans="1:5" x14ac:dyDescent="0.25">
      <c r="A124" s="97" t="s">
        <v>21</v>
      </c>
      <c r="B124" s="97"/>
      <c r="C124" s="40">
        <v>75640</v>
      </c>
      <c r="D124" s="40">
        <f>D80+D73+D85+D112+D116</f>
        <v>46308.79</v>
      </c>
      <c r="E124" s="41">
        <f t="shared" ref="E124" si="19">D124/C124*100</f>
        <v>61.222620306716024</v>
      </c>
    </row>
  </sheetData>
  <mergeCells count="10">
    <mergeCell ref="A2:F2"/>
    <mergeCell ref="A4:F4"/>
    <mergeCell ref="A7:B7"/>
    <mergeCell ref="A52:B52"/>
    <mergeCell ref="A124:B124"/>
    <mergeCell ref="A77:B77"/>
    <mergeCell ref="A57:B57"/>
    <mergeCell ref="A74:B74"/>
    <mergeCell ref="A55:B55"/>
    <mergeCell ref="A79:B79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F24"/>
  <sheetViews>
    <sheetView workbookViewId="0">
      <selection activeCell="J27" sqref="J27"/>
    </sheetView>
  </sheetViews>
  <sheetFormatPr defaultColWidth="8.85546875" defaultRowHeight="15" x14ac:dyDescent="0.25"/>
  <cols>
    <col min="2" max="2" width="59.42578125" customWidth="1"/>
    <col min="3" max="3" width="18.2851562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0.7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E4" s="37"/>
    </row>
    <row r="5" spans="1:6" x14ac:dyDescent="0.25">
      <c r="A5" s="98" t="s">
        <v>136</v>
      </c>
      <c r="B5" s="98"/>
      <c r="C5" s="98"/>
      <c r="D5" s="98"/>
      <c r="E5" s="98"/>
      <c r="F5" s="98"/>
    </row>
    <row r="8" spans="1:6" x14ac:dyDescent="0.25">
      <c r="A8" s="98" t="s">
        <v>192</v>
      </c>
      <c r="B8" s="98"/>
    </row>
    <row r="9" spans="1:6" ht="45" x14ac:dyDescent="0.25">
      <c r="A9" s="5" t="s">
        <v>189</v>
      </c>
      <c r="B9" s="5" t="s">
        <v>15</v>
      </c>
      <c r="C9" s="5" t="s">
        <v>210</v>
      </c>
      <c r="D9" s="5" t="s">
        <v>187</v>
      </c>
      <c r="E9" s="5" t="s">
        <v>169</v>
      </c>
      <c r="F9" s="5" t="s">
        <v>16</v>
      </c>
    </row>
    <row r="10" spans="1:6" x14ac:dyDescent="0.25">
      <c r="A10" s="80">
        <v>1</v>
      </c>
      <c r="B10" s="81"/>
      <c r="C10" s="60">
        <v>2</v>
      </c>
      <c r="D10" s="7">
        <v>3</v>
      </c>
      <c r="E10" s="7">
        <v>4</v>
      </c>
      <c r="F10" s="7" t="s">
        <v>207</v>
      </c>
    </row>
    <row r="11" spans="1:6" x14ac:dyDescent="0.25">
      <c r="A11" s="17">
        <v>31</v>
      </c>
      <c r="B11" s="9" t="s">
        <v>17</v>
      </c>
      <c r="C11" s="28">
        <v>0</v>
      </c>
      <c r="D11" s="28">
        <v>0</v>
      </c>
      <c r="E11" s="28">
        <v>0</v>
      </c>
      <c r="F11" s="38" t="s">
        <v>97</v>
      </c>
    </row>
    <row r="12" spans="1:6" ht="15.75" customHeight="1" x14ac:dyDescent="0.25">
      <c r="A12" s="17">
        <v>32</v>
      </c>
      <c r="B12" s="9" t="s">
        <v>25</v>
      </c>
      <c r="C12" s="28">
        <v>0</v>
      </c>
      <c r="D12" s="28">
        <v>332</v>
      </c>
      <c r="E12" s="28">
        <f t="shared" ref="E12" si="0">E13+E18+E21</f>
        <v>0</v>
      </c>
      <c r="F12" s="38" t="s">
        <v>97</v>
      </c>
    </row>
    <row r="13" spans="1:6" x14ac:dyDescent="0.25">
      <c r="A13" s="17">
        <v>322</v>
      </c>
      <c r="B13" s="9" t="s">
        <v>29</v>
      </c>
      <c r="C13" s="28">
        <v>0</v>
      </c>
      <c r="D13" s="28"/>
      <c r="E13" s="28">
        <v>0</v>
      </c>
      <c r="F13" s="38" t="s">
        <v>97</v>
      </c>
    </row>
    <row r="14" spans="1:6" x14ac:dyDescent="0.25">
      <c r="A14" s="18">
        <v>3221</v>
      </c>
      <c r="B14" s="10" t="s">
        <v>30</v>
      </c>
      <c r="C14" s="43">
        <v>0</v>
      </c>
      <c r="D14" s="43"/>
      <c r="E14" s="43">
        <v>0</v>
      </c>
      <c r="F14" s="44" t="s">
        <v>97</v>
      </c>
    </row>
    <row r="15" spans="1:6" x14ac:dyDescent="0.25">
      <c r="A15" s="18">
        <v>3222</v>
      </c>
      <c r="B15" s="10" t="s">
        <v>31</v>
      </c>
      <c r="C15" s="43">
        <v>0</v>
      </c>
      <c r="D15" s="43"/>
      <c r="E15" s="43">
        <v>0</v>
      </c>
      <c r="F15" s="49" t="s">
        <v>97</v>
      </c>
    </row>
    <row r="16" spans="1:6" x14ac:dyDescent="0.25">
      <c r="A16" s="18">
        <v>3223</v>
      </c>
      <c r="B16" s="10" t="s">
        <v>32</v>
      </c>
      <c r="C16" s="43">
        <v>0</v>
      </c>
      <c r="D16" s="43"/>
      <c r="E16" s="43">
        <v>0</v>
      </c>
      <c r="F16" s="49" t="s">
        <v>97</v>
      </c>
    </row>
    <row r="17" spans="1:6" x14ac:dyDescent="0.25">
      <c r="A17" s="18">
        <v>3224</v>
      </c>
      <c r="B17" s="10" t="s">
        <v>33</v>
      </c>
      <c r="C17" s="43">
        <v>0</v>
      </c>
      <c r="D17" s="43"/>
      <c r="E17" s="43">
        <v>0</v>
      </c>
      <c r="F17" s="44" t="s">
        <v>97</v>
      </c>
    </row>
    <row r="18" spans="1:6" x14ac:dyDescent="0.25">
      <c r="A18" s="17">
        <v>323</v>
      </c>
      <c r="B18" s="9" t="s">
        <v>34</v>
      </c>
      <c r="C18" s="28">
        <v>0</v>
      </c>
      <c r="D18" s="28"/>
      <c r="E18" s="28">
        <v>0</v>
      </c>
      <c r="F18" s="38" t="s">
        <v>97</v>
      </c>
    </row>
    <row r="19" spans="1:6" x14ac:dyDescent="0.25">
      <c r="A19" s="18">
        <v>3231</v>
      </c>
      <c r="B19" s="10" t="s">
        <v>35</v>
      </c>
      <c r="C19" s="43">
        <v>0</v>
      </c>
      <c r="D19" s="43"/>
      <c r="E19" s="43">
        <v>0</v>
      </c>
      <c r="F19" s="44" t="s">
        <v>97</v>
      </c>
    </row>
    <row r="20" spans="1:6" x14ac:dyDescent="0.25">
      <c r="A20" s="18">
        <v>3232</v>
      </c>
      <c r="B20" s="10" t="s">
        <v>36</v>
      </c>
      <c r="C20" s="43">
        <v>0</v>
      </c>
      <c r="D20" s="43"/>
      <c r="E20" s="43">
        <v>0</v>
      </c>
      <c r="F20" s="44" t="s">
        <v>97</v>
      </c>
    </row>
    <row r="21" spans="1:6" x14ac:dyDescent="0.25">
      <c r="A21" s="17">
        <v>329</v>
      </c>
      <c r="B21" s="9" t="s">
        <v>47</v>
      </c>
      <c r="C21" s="28">
        <v>0</v>
      </c>
      <c r="D21" s="28"/>
      <c r="E21" s="28">
        <v>0</v>
      </c>
      <c r="F21" s="38" t="s">
        <v>97</v>
      </c>
    </row>
    <row r="22" spans="1:6" ht="15.75" customHeight="1" x14ac:dyDescent="0.25">
      <c r="A22" s="17">
        <v>34</v>
      </c>
      <c r="B22" s="9" t="s">
        <v>53</v>
      </c>
      <c r="C22" s="28">
        <v>0</v>
      </c>
      <c r="D22" s="28">
        <v>0</v>
      </c>
      <c r="E22" s="28">
        <v>0</v>
      </c>
      <c r="F22" s="38" t="s">
        <v>97</v>
      </c>
    </row>
    <row r="23" spans="1:6" ht="15.75" customHeight="1" x14ac:dyDescent="0.25">
      <c r="A23" s="103" t="s">
        <v>21</v>
      </c>
      <c r="B23" s="104"/>
      <c r="C23" s="40">
        <v>0</v>
      </c>
      <c r="D23" s="40">
        <v>332</v>
      </c>
      <c r="E23" s="40">
        <v>0</v>
      </c>
      <c r="F23" s="41" t="s">
        <v>97</v>
      </c>
    </row>
    <row r="24" spans="1:6" ht="15.75" customHeight="1" x14ac:dyDescent="0.25"/>
  </sheetData>
  <mergeCells count="5">
    <mergeCell ref="A23:B23"/>
    <mergeCell ref="A2:F2"/>
    <mergeCell ref="A5:F5"/>
    <mergeCell ref="A10:B10"/>
    <mergeCell ref="A8:B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34"/>
  <sheetViews>
    <sheetView topLeftCell="A7" zoomScale="119" zoomScaleNormal="119" workbookViewId="0">
      <selection activeCell="I21" sqref="I21"/>
    </sheetView>
  </sheetViews>
  <sheetFormatPr defaultColWidth="8.85546875" defaultRowHeight="15" x14ac:dyDescent="0.25"/>
  <cols>
    <col min="2" max="2" width="58.7109375" customWidth="1"/>
    <col min="3" max="3" width="15" customWidth="1"/>
    <col min="4" max="4" width="14.140625" customWidth="1"/>
    <col min="5" max="5" width="12.85546875" customWidth="1"/>
    <col min="6" max="6" width="11.28515625" customWidth="1"/>
    <col min="7" max="7" width="12.85546875" customWidth="1"/>
  </cols>
  <sheetData>
    <row r="2" spans="1:7" x14ac:dyDescent="0.25">
      <c r="A2" s="84" t="s">
        <v>195</v>
      </c>
      <c r="B2" s="84"/>
      <c r="C2" s="84"/>
      <c r="D2" s="84"/>
      <c r="E2" s="84"/>
      <c r="F2" s="84"/>
      <c r="G2" s="84"/>
    </row>
    <row r="4" spans="1:7" ht="45" x14ac:dyDescent="0.25">
      <c r="A4" s="5" t="s">
        <v>14</v>
      </c>
      <c r="B4" s="5" t="s">
        <v>15</v>
      </c>
      <c r="C4" s="5" t="s">
        <v>204</v>
      </c>
      <c r="D4" s="5" t="s">
        <v>187</v>
      </c>
      <c r="E4" s="5" t="s">
        <v>169</v>
      </c>
      <c r="F4" s="5" t="s">
        <v>16</v>
      </c>
      <c r="G4" s="5" t="s">
        <v>16</v>
      </c>
    </row>
    <row r="5" spans="1:7" x14ac:dyDescent="0.25">
      <c r="A5" s="80">
        <v>1</v>
      </c>
      <c r="B5" s="81"/>
      <c r="C5" s="7">
        <v>2</v>
      </c>
      <c r="D5" s="7">
        <v>3</v>
      </c>
      <c r="E5" s="7">
        <v>4</v>
      </c>
      <c r="F5" s="7" t="s">
        <v>207</v>
      </c>
      <c r="G5" s="7" t="s">
        <v>185</v>
      </c>
    </row>
    <row r="6" spans="1:7" ht="21" customHeight="1" x14ac:dyDescent="0.25">
      <c r="A6" s="2">
        <v>67</v>
      </c>
      <c r="B6" s="15" t="s">
        <v>63</v>
      </c>
      <c r="C6" s="72">
        <v>3554016.8849956864</v>
      </c>
      <c r="D6" s="72">
        <v>7628931</v>
      </c>
      <c r="E6" s="28">
        <f>E8+E7</f>
        <v>3991810</v>
      </c>
      <c r="F6" s="38">
        <f>E6/C6</f>
        <v>1.1231826210090854</v>
      </c>
      <c r="G6" s="38">
        <f>E6/D6*100</f>
        <v>52.324631065610639</v>
      </c>
    </row>
    <row r="7" spans="1:7" ht="21" customHeight="1" x14ac:dyDescent="0.25">
      <c r="A7" s="1">
        <v>6711</v>
      </c>
      <c r="B7" s="14" t="s">
        <v>64</v>
      </c>
      <c r="C7" s="26">
        <v>3554016.8849956864</v>
      </c>
      <c r="D7" s="26"/>
      <c r="E7" s="26">
        <v>3991810</v>
      </c>
      <c r="F7" s="31"/>
      <c r="G7" s="31"/>
    </row>
    <row r="8" spans="1:7" ht="25.5" x14ac:dyDescent="0.25">
      <c r="A8" s="1">
        <v>6712</v>
      </c>
      <c r="B8" s="14" t="s">
        <v>65</v>
      </c>
      <c r="C8" s="26">
        <v>0</v>
      </c>
      <c r="D8" s="26"/>
      <c r="E8" s="26">
        <v>0</v>
      </c>
      <c r="F8" s="31"/>
      <c r="G8" s="31"/>
    </row>
    <row r="9" spans="1:7" ht="24" customHeight="1" x14ac:dyDescent="0.25">
      <c r="A9" s="2">
        <v>66</v>
      </c>
      <c r="B9" s="15" t="s">
        <v>66</v>
      </c>
      <c r="C9" s="72">
        <v>516150.19311168621</v>
      </c>
      <c r="D9" s="72">
        <v>1073404</v>
      </c>
      <c r="E9" s="28">
        <f>E10+E11</f>
        <v>487022</v>
      </c>
      <c r="F9" s="38">
        <f>E9/C9*100</f>
        <v>94.356643957433647</v>
      </c>
      <c r="G9" s="38">
        <f t="shared" ref="G9:G30" si="0">E9/D9*100</f>
        <v>45.371733289609509</v>
      </c>
    </row>
    <row r="10" spans="1:7" x14ac:dyDescent="0.25">
      <c r="A10" s="1">
        <v>661</v>
      </c>
      <c r="B10" s="14" t="s">
        <v>67</v>
      </c>
      <c r="C10" s="26">
        <v>504334.89946247259</v>
      </c>
      <c r="D10" s="26"/>
      <c r="E10" s="26">
        <v>453428</v>
      </c>
      <c r="F10" s="31"/>
      <c r="G10" s="31"/>
    </row>
    <row r="11" spans="1:7" ht="25.5" x14ac:dyDescent="0.25">
      <c r="A11" s="1">
        <v>663</v>
      </c>
      <c r="B11" s="14" t="s">
        <v>95</v>
      </c>
      <c r="C11" s="26">
        <v>11815.293649213618</v>
      </c>
      <c r="D11" s="26"/>
      <c r="E11" s="26">
        <v>33594</v>
      </c>
      <c r="F11" s="31"/>
      <c r="G11" s="31"/>
    </row>
    <row r="12" spans="1:7" ht="25.5" x14ac:dyDescent="0.25">
      <c r="A12" s="2">
        <v>65</v>
      </c>
      <c r="B12" s="67" t="s">
        <v>201</v>
      </c>
      <c r="C12" s="72">
        <v>65916.289070276733</v>
      </c>
      <c r="D12" s="105">
        <v>254103</v>
      </c>
      <c r="E12" s="28">
        <v>49776</v>
      </c>
      <c r="F12" s="31"/>
      <c r="G12" s="31"/>
    </row>
    <row r="13" spans="1:7" x14ac:dyDescent="0.25">
      <c r="A13" s="65">
        <v>652</v>
      </c>
      <c r="B13" s="14" t="s">
        <v>68</v>
      </c>
      <c r="C13" s="106">
        <v>61142.079766407856</v>
      </c>
      <c r="D13" s="72"/>
      <c r="E13" s="66">
        <f>E14+E17+E15+E16</f>
        <v>49776</v>
      </c>
      <c r="F13" s="38"/>
      <c r="G13" s="38"/>
    </row>
    <row r="14" spans="1:7" x14ac:dyDescent="0.25">
      <c r="A14" s="1">
        <v>65264</v>
      </c>
      <c r="B14" s="14" t="s">
        <v>69</v>
      </c>
      <c r="C14" s="106">
        <v>38.659499635012274</v>
      </c>
      <c r="D14" s="59"/>
      <c r="E14" s="26">
        <v>49776</v>
      </c>
      <c r="F14" s="31"/>
      <c r="G14" s="31"/>
    </row>
    <row r="15" spans="1:7" x14ac:dyDescent="0.25">
      <c r="A15" s="1">
        <v>65266</v>
      </c>
      <c r="B15" s="14" t="s">
        <v>101</v>
      </c>
      <c r="C15" s="59">
        <v>4735.5498042338577</v>
      </c>
      <c r="D15" s="59"/>
      <c r="E15" s="26">
        <v>0</v>
      </c>
      <c r="F15" s="31"/>
      <c r="G15" s="31"/>
    </row>
    <row r="16" spans="1:7" x14ac:dyDescent="0.25">
      <c r="A16" s="1">
        <v>65267</v>
      </c>
      <c r="B16" s="14" t="s">
        <v>102</v>
      </c>
      <c r="C16" s="59">
        <v>0</v>
      </c>
      <c r="D16" s="59"/>
      <c r="E16" s="26">
        <v>0</v>
      </c>
      <c r="F16" s="31"/>
      <c r="G16" s="31"/>
    </row>
    <row r="17" spans="1:7" x14ac:dyDescent="0.25">
      <c r="A17" s="1">
        <v>65268</v>
      </c>
      <c r="B17" s="14" t="s">
        <v>92</v>
      </c>
      <c r="C17" s="59">
        <v>0</v>
      </c>
      <c r="D17" s="59"/>
      <c r="E17" s="26">
        <v>0</v>
      </c>
      <c r="F17" s="31"/>
      <c r="G17" s="31"/>
    </row>
    <row r="18" spans="1:7" x14ac:dyDescent="0.25">
      <c r="A18" s="2">
        <v>64</v>
      </c>
      <c r="B18" s="15" t="s">
        <v>100</v>
      </c>
      <c r="C18" s="72">
        <v>748.54071272148121</v>
      </c>
      <c r="D18" s="72">
        <v>105</v>
      </c>
      <c r="E18" s="28">
        <f>E19+E20</f>
        <v>13</v>
      </c>
      <c r="F18" s="38">
        <f>E18/C18*100</f>
        <v>1.7367124832443244</v>
      </c>
      <c r="G18" s="31">
        <f t="shared" si="0"/>
        <v>12.380952380952381</v>
      </c>
    </row>
    <row r="19" spans="1:7" x14ac:dyDescent="0.25">
      <c r="A19" s="8">
        <v>641</v>
      </c>
      <c r="B19" s="14" t="s">
        <v>98</v>
      </c>
      <c r="C19" s="59">
        <v>749</v>
      </c>
      <c r="D19" s="59"/>
      <c r="E19" s="26">
        <v>13</v>
      </c>
      <c r="F19" s="31"/>
      <c r="G19" s="31"/>
    </row>
    <row r="20" spans="1:7" x14ac:dyDescent="0.25">
      <c r="A20" s="8">
        <v>642</v>
      </c>
      <c r="B20" s="14" t="s">
        <v>156</v>
      </c>
      <c r="C20" s="59">
        <v>0</v>
      </c>
      <c r="D20" s="59"/>
      <c r="E20" s="26">
        <v>0</v>
      </c>
      <c r="F20" s="31"/>
      <c r="G20" s="31"/>
    </row>
    <row r="21" spans="1:7" x14ac:dyDescent="0.25">
      <c r="A21" s="2">
        <v>63</v>
      </c>
      <c r="B21" s="15" t="s">
        <v>70</v>
      </c>
      <c r="C21" s="105">
        <v>702288.6920167231</v>
      </c>
      <c r="D21" s="72">
        <v>1158556</v>
      </c>
      <c r="E21" s="28">
        <f>E23+E25+E26+E27+E24+E22</f>
        <v>767418.94</v>
      </c>
      <c r="F21" s="38">
        <f>E21/C21*100</f>
        <v>109.2739992432807</v>
      </c>
      <c r="G21" s="38">
        <f t="shared" si="0"/>
        <v>66.239261632584004</v>
      </c>
    </row>
    <row r="22" spans="1:7" x14ac:dyDescent="0.25">
      <c r="A22" s="8">
        <v>631</v>
      </c>
      <c r="B22" s="14" t="s">
        <v>146</v>
      </c>
      <c r="C22" s="59">
        <v>506.45696462937156</v>
      </c>
      <c r="D22" s="59"/>
      <c r="E22" s="26">
        <v>1002</v>
      </c>
      <c r="F22" s="31"/>
      <c r="G22" s="38"/>
    </row>
    <row r="23" spans="1:7" x14ac:dyDescent="0.25">
      <c r="A23" s="8">
        <v>632</v>
      </c>
      <c r="B23" s="14" t="s">
        <v>93</v>
      </c>
      <c r="C23" s="107">
        <v>255277.83661822285</v>
      </c>
      <c r="D23" s="59"/>
      <c r="E23" s="26">
        <f>55235+346300</f>
        <v>401535</v>
      </c>
      <c r="F23" s="31"/>
      <c r="G23" s="31"/>
    </row>
    <row r="24" spans="1:7" ht="17.25" customHeight="1" x14ac:dyDescent="0.25">
      <c r="A24" s="8">
        <v>633</v>
      </c>
      <c r="B24" s="14" t="s">
        <v>99</v>
      </c>
      <c r="C24" s="59">
        <v>0</v>
      </c>
      <c r="D24" s="59"/>
      <c r="E24" s="26">
        <v>0</v>
      </c>
      <c r="F24" s="31"/>
      <c r="G24" s="31"/>
    </row>
    <row r="25" spans="1:7" x14ac:dyDescent="0.25">
      <c r="A25" s="1">
        <v>634</v>
      </c>
      <c r="B25" s="14" t="s">
        <v>71</v>
      </c>
      <c r="C25" s="59">
        <v>16586.835224633352</v>
      </c>
      <c r="D25" s="59"/>
      <c r="E25" s="26">
        <v>19507.939999999999</v>
      </c>
      <c r="F25" s="31"/>
      <c r="G25" s="31"/>
    </row>
    <row r="26" spans="1:7" ht="17.25" customHeight="1" x14ac:dyDescent="0.25">
      <c r="A26" s="1">
        <v>636</v>
      </c>
      <c r="B26" s="14" t="s">
        <v>72</v>
      </c>
      <c r="C26" s="59">
        <v>0</v>
      </c>
      <c r="D26" s="59"/>
      <c r="E26" s="26"/>
      <c r="F26" s="31"/>
      <c r="G26" s="31"/>
    </row>
    <row r="27" spans="1:7" x14ac:dyDescent="0.25">
      <c r="A27" s="1">
        <v>639</v>
      </c>
      <c r="B27" s="14" t="s">
        <v>94</v>
      </c>
      <c r="C27" s="107">
        <v>429917.56320923747</v>
      </c>
      <c r="D27" s="59"/>
      <c r="E27" s="26">
        <f>258395+86979</f>
        <v>345374</v>
      </c>
      <c r="F27" s="31"/>
      <c r="G27" s="31"/>
    </row>
    <row r="28" spans="1:7" x14ac:dyDescent="0.25">
      <c r="A28" s="2">
        <v>68</v>
      </c>
      <c r="B28" s="15" t="s">
        <v>154</v>
      </c>
      <c r="C28" s="72">
        <v>0</v>
      </c>
      <c r="D28" s="72">
        <v>0</v>
      </c>
      <c r="E28" s="28">
        <f>E29</f>
        <v>0</v>
      </c>
      <c r="F28" s="38" t="s">
        <v>97</v>
      </c>
      <c r="G28" s="38" t="s">
        <v>97</v>
      </c>
    </row>
    <row r="29" spans="1:7" x14ac:dyDescent="0.25">
      <c r="A29" s="1">
        <v>683</v>
      </c>
      <c r="B29" s="14" t="s">
        <v>155</v>
      </c>
      <c r="C29" s="59">
        <v>0</v>
      </c>
      <c r="D29" s="59"/>
      <c r="E29" s="26">
        <v>0</v>
      </c>
      <c r="F29" s="31"/>
      <c r="G29" s="31"/>
    </row>
    <row r="30" spans="1:7" x14ac:dyDescent="0.25">
      <c r="A30" s="2">
        <v>72</v>
      </c>
      <c r="B30" s="15" t="s">
        <v>137</v>
      </c>
      <c r="C30" s="72">
        <v>107</v>
      </c>
      <c r="D30" s="72">
        <v>332</v>
      </c>
      <c r="E30" s="28">
        <f t="shared" ref="E30" si="1">E31</f>
        <v>73</v>
      </c>
      <c r="F30" s="38">
        <f>E30/C30*100</f>
        <v>68.224299065420553</v>
      </c>
      <c r="G30" s="38">
        <f t="shared" si="0"/>
        <v>21.987951807228914</v>
      </c>
    </row>
    <row r="31" spans="1:7" x14ac:dyDescent="0.25">
      <c r="A31" s="1">
        <v>7211</v>
      </c>
      <c r="B31" s="14" t="s">
        <v>138</v>
      </c>
      <c r="C31" s="26">
        <v>0</v>
      </c>
      <c r="D31" s="26"/>
      <c r="E31" s="26">
        <v>73</v>
      </c>
      <c r="F31" s="31"/>
      <c r="G31" s="31"/>
    </row>
    <row r="32" spans="1:7" x14ac:dyDescent="0.25">
      <c r="A32" s="82" t="s">
        <v>73</v>
      </c>
      <c r="B32" s="83"/>
      <c r="C32" s="40">
        <f>C6+C9+C12+C18+C21+C30</f>
        <v>4839227.5999070937</v>
      </c>
      <c r="D32" s="40">
        <v>10115431</v>
      </c>
      <c r="E32" s="40">
        <f>E6+E9+E12+E18+E21+E28+E30</f>
        <v>5296112.9399999995</v>
      </c>
      <c r="F32" s="41">
        <f>E32/C32*100</f>
        <v>109.44128645864224</v>
      </c>
      <c r="G32" s="41">
        <f>E32/D32*100</f>
        <v>52.356769968575733</v>
      </c>
    </row>
    <row r="34" spans="3:5" x14ac:dyDescent="0.25">
      <c r="C34" s="37"/>
      <c r="D34" s="37"/>
      <c r="E34" s="37"/>
    </row>
  </sheetData>
  <mergeCells count="3">
    <mergeCell ref="A5:B5"/>
    <mergeCell ref="A32:B32"/>
    <mergeCell ref="A2:G2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L78"/>
  <sheetViews>
    <sheetView workbookViewId="0">
      <selection activeCell="D94" sqref="D94"/>
    </sheetView>
  </sheetViews>
  <sheetFormatPr defaultColWidth="8.85546875" defaultRowHeight="15" x14ac:dyDescent="0.25"/>
  <cols>
    <col min="1" max="1" width="8.42578125" customWidth="1"/>
    <col min="2" max="2" width="52" customWidth="1"/>
    <col min="3" max="3" width="15" customWidth="1"/>
    <col min="4" max="4" width="14.140625" customWidth="1"/>
    <col min="5" max="5" width="12.85546875" customWidth="1"/>
    <col min="6" max="6" width="11.28515625" customWidth="1"/>
    <col min="7" max="7" width="12.85546875" customWidth="1"/>
  </cols>
  <sheetData>
    <row r="2" spans="1:7" x14ac:dyDescent="0.25">
      <c r="A2" s="84" t="s">
        <v>196</v>
      </c>
      <c r="B2" s="84"/>
      <c r="C2" s="84"/>
      <c r="D2" s="84"/>
      <c r="E2" s="84"/>
      <c r="F2" s="84"/>
      <c r="G2" s="84"/>
    </row>
    <row r="4" spans="1:7" ht="45" x14ac:dyDescent="0.25">
      <c r="A4" s="5" t="s">
        <v>182</v>
      </c>
      <c r="B4" s="5" t="s">
        <v>15</v>
      </c>
      <c r="C4" s="5" t="s">
        <v>167</v>
      </c>
      <c r="D4" s="5" t="s">
        <v>187</v>
      </c>
      <c r="E4" s="5" t="s">
        <v>169</v>
      </c>
      <c r="F4" s="5" t="s">
        <v>16</v>
      </c>
      <c r="G4" s="5" t="s">
        <v>16</v>
      </c>
    </row>
    <row r="5" spans="1:7" x14ac:dyDescent="0.25">
      <c r="A5" s="80">
        <v>1</v>
      </c>
      <c r="B5" s="81"/>
      <c r="C5" s="7">
        <v>2</v>
      </c>
      <c r="D5" s="7">
        <v>3</v>
      </c>
      <c r="E5" s="7">
        <v>4</v>
      </c>
      <c r="F5" s="7" t="s">
        <v>178</v>
      </c>
      <c r="G5" s="7" t="s">
        <v>185</v>
      </c>
    </row>
    <row r="6" spans="1:7" x14ac:dyDescent="0.25">
      <c r="A6" s="17">
        <v>31</v>
      </c>
      <c r="B6" s="9" t="s">
        <v>17</v>
      </c>
      <c r="C6" s="28">
        <v>3658530.6881677611</v>
      </c>
      <c r="D6" s="28">
        <v>7921161</v>
      </c>
      <c r="E6" s="28">
        <f>E7+E10+E12</f>
        <v>3954130</v>
      </c>
      <c r="F6" s="38">
        <f>E6/C6*100</f>
        <v>108.07972754713393</v>
      </c>
      <c r="G6" s="38">
        <f>E6/D6*100</f>
        <v>49.918566230379611</v>
      </c>
    </row>
    <row r="7" spans="1:7" x14ac:dyDescent="0.25">
      <c r="A7" s="17">
        <v>311</v>
      </c>
      <c r="B7" s="17" t="s">
        <v>18</v>
      </c>
      <c r="C7" s="28">
        <v>3071345.8703298159</v>
      </c>
      <c r="D7" s="28"/>
      <c r="E7" s="28">
        <f>E8+E9</f>
        <v>3315853</v>
      </c>
      <c r="F7" s="38"/>
      <c r="G7" s="38"/>
    </row>
    <row r="8" spans="1:7" x14ac:dyDescent="0.25">
      <c r="A8" s="18">
        <v>3111</v>
      </c>
      <c r="B8" s="10" t="s">
        <v>19</v>
      </c>
      <c r="C8" s="26">
        <v>3070672.949764417</v>
      </c>
      <c r="D8" s="26"/>
      <c r="E8" s="26">
        <v>3314401</v>
      </c>
      <c r="F8" s="31"/>
      <c r="G8" s="31"/>
    </row>
    <row r="9" spans="1:7" x14ac:dyDescent="0.25">
      <c r="A9" s="18">
        <v>3114</v>
      </c>
      <c r="B9" s="10" t="s">
        <v>115</v>
      </c>
      <c r="C9" s="26">
        <v>672.92056539916382</v>
      </c>
      <c r="D9" s="26"/>
      <c r="E9" s="26">
        <v>1452</v>
      </c>
      <c r="F9" s="31"/>
      <c r="G9" s="31"/>
    </row>
    <row r="10" spans="1:7" x14ac:dyDescent="0.25">
      <c r="A10" s="17">
        <v>312</v>
      </c>
      <c r="B10" s="9" t="s">
        <v>20</v>
      </c>
      <c r="C10" s="28">
        <v>88965.129736545219</v>
      </c>
      <c r="D10" s="28"/>
      <c r="E10" s="28">
        <f>E11</f>
        <v>102597</v>
      </c>
      <c r="F10" s="38"/>
      <c r="G10" s="38"/>
    </row>
    <row r="11" spans="1:7" x14ac:dyDescent="0.25">
      <c r="A11" s="18">
        <v>3121</v>
      </c>
      <c r="B11" s="10" t="s">
        <v>20</v>
      </c>
      <c r="C11" s="26">
        <v>88965.129736545219</v>
      </c>
      <c r="D11" s="26"/>
      <c r="E11" s="26">
        <v>102597</v>
      </c>
      <c r="F11" s="31"/>
      <c r="G11" s="31"/>
    </row>
    <row r="12" spans="1:7" x14ac:dyDescent="0.25">
      <c r="A12" s="17">
        <v>313</v>
      </c>
      <c r="B12" s="9" t="s">
        <v>22</v>
      </c>
      <c r="C12" s="28">
        <v>498219.68810140021</v>
      </c>
      <c r="D12" s="28"/>
      <c r="E12" s="28">
        <f>E13</f>
        <v>535680</v>
      </c>
      <c r="F12" s="38"/>
      <c r="G12" s="38"/>
    </row>
    <row r="13" spans="1:7" ht="18" customHeight="1" x14ac:dyDescent="0.25">
      <c r="A13" s="18">
        <v>3132</v>
      </c>
      <c r="B13" s="10" t="s">
        <v>23</v>
      </c>
      <c r="C13" s="26">
        <v>498219.68810140021</v>
      </c>
      <c r="D13" s="26"/>
      <c r="E13" s="26">
        <v>535680</v>
      </c>
      <c r="F13" s="31"/>
      <c r="G13" s="31"/>
    </row>
    <row r="14" spans="1:7" x14ac:dyDescent="0.25">
      <c r="A14" s="17">
        <v>32</v>
      </c>
      <c r="B14" s="9" t="s">
        <v>25</v>
      </c>
      <c r="C14" s="28">
        <v>956234.72825004975</v>
      </c>
      <c r="D14" s="28">
        <v>1757342</v>
      </c>
      <c r="E14" s="28">
        <f>E15+E20+E27+E37+E39</f>
        <v>776388.15</v>
      </c>
      <c r="F14" s="38">
        <f>E14/C14*100</f>
        <v>81.192214323864121</v>
      </c>
      <c r="G14" s="38">
        <f t="shared" ref="G14" si="0">E14/D14*100</f>
        <v>44.179684432512282</v>
      </c>
    </row>
    <row r="15" spans="1:7" x14ac:dyDescent="0.25">
      <c r="A15" s="17">
        <v>321</v>
      </c>
      <c r="B15" s="9" t="s">
        <v>26</v>
      </c>
      <c r="C15" s="28">
        <v>147695.97186276462</v>
      </c>
      <c r="D15" s="28"/>
      <c r="E15" s="28">
        <f>E16+E17+E18+E19</f>
        <v>167022</v>
      </c>
      <c r="F15" s="38"/>
      <c r="G15" s="38"/>
    </row>
    <row r="16" spans="1:7" x14ac:dyDescent="0.25">
      <c r="A16" s="18">
        <v>3211</v>
      </c>
      <c r="B16" s="10" t="s">
        <v>27</v>
      </c>
      <c r="C16" s="26">
        <v>58707.297100006632</v>
      </c>
      <c r="D16" s="26"/>
      <c r="E16" s="26">
        <v>63396</v>
      </c>
      <c r="F16" s="31"/>
      <c r="G16" s="31"/>
    </row>
    <row r="17" spans="1:12" ht="18" customHeight="1" x14ac:dyDescent="0.25">
      <c r="A17" s="18">
        <v>3212</v>
      </c>
      <c r="B17" s="10" t="s">
        <v>28</v>
      </c>
      <c r="C17" s="26">
        <v>69963.622005441634</v>
      </c>
      <c r="D17" s="26"/>
      <c r="E17" s="26">
        <v>79412</v>
      </c>
      <c r="F17" s="31"/>
      <c r="G17" s="31"/>
    </row>
    <row r="18" spans="1:12" ht="18" customHeight="1" x14ac:dyDescent="0.25">
      <c r="A18" s="18">
        <v>3213</v>
      </c>
      <c r="B18" s="10" t="s">
        <v>103</v>
      </c>
      <c r="C18" s="26">
        <v>18804.42763288871</v>
      </c>
      <c r="D18" s="26"/>
      <c r="E18" s="26">
        <v>24214</v>
      </c>
      <c r="F18" s="31"/>
      <c r="G18" s="31"/>
      <c r="L18" s="37"/>
    </row>
    <row r="19" spans="1:12" ht="18" customHeight="1" x14ac:dyDescent="0.25">
      <c r="A19" s="18">
        <v>3214</v>
      </c>
      <c r="B19" s="10" t="s">
        <v>104</v>
      </c>
      <c r="C19" s="26">
        <v>220.62512442763287</v>
      </c>
      <c r="D19" s="26"/>
      <c r="E19" s="26">
        <v>0</v>
      </c>
      <c r="F19" s="31"/>
      <c r="G19" s="31"/>
      <c r="L19" s="37"/>
    </row>
    <row r="20" spans="1:12" x14ac:dyDescent="0.25">
      <c r="A20" s="17">
        <v>322</v>
      </c>
      <c r="B20" s="9" t="s">
        <v>29</v>
      </c>
      <c r="C20" s="28">
        <v>413243.27028999937</v>
      </c>
      <c r="D20" s="28"/>
      <c r="E20" s="28">
        <f>E21+E22+E23+E24+E25+E26</f>
        <v>360511</v>
      </c>
      <c r="F20" s="38"/>
      <c r="G20" s="38"/>
    </row>
    <row r="21" spans="1:12" ht="18" customHeight="1" x14ac:dyDescent="0.25">
      <c r="A21" s="18">
        <v>3221</v>
      </c>
      <c r="B21" s="10" t="s">
        <v>30</v>
      </c>
      <c r="C21" s="26">
        <v>34653.937222111621</v>
      </c>
      <c r="D21" s="26"/>
      <c r="E21" s="26">
        <v>25415</v>
      </c>
      <c r="F21" s="31"/>
      <c r="G21" s="31"/>
    </row>
    <row r="22" spans="1:12" x14ac:dyDescent="0.25">
      <c r="A22" s="18">
        <v>3222</v>
      </c>
      <c r="B22" s="10" t="s">
        <v>31</v>
      </c>
      <c r="C22" s="26">
        <v>184832.97630897869</v>
      </c>
      <c r="D22" s="26"/>
      <c r="E22" s="26">
        <v>140400</v>
      </c>
      <c r="F22" s="31"/>
      <c r="G22" s="31"/>
    </row>
    <row r="23" spans="1:12" x14ac:dyDescent="0.25">
      <c r="A23" s="18">
        <v>3223</v>
      </c>
      <c r="B23" s="10" t="s">
        <v>32</v>
      </c>
      <c r="C23" s="26">
        <v>170969.17910942994</v>
      </c>
      <c r="D23" s="26"/>
      <c r="E23" s="26">
        <v>107300</v>
      </c>
      <c r="F23" s="31"/>
      <c r="G23" s="31"/>
    </row>
    <row r="24" spans="1:12" ht="16.5" customHeight="1" x14ac:dyDescent="0.25">
      <c r="A24" s="18">
        <v>3224</v>
      </c>
      <c r="B24" s="10" t="s">
        <v>33</v>
      </c>
      <c r="C24" s="26">
        <v>16449.796270489085</v>
      </c>
      <c r="D24" s="26"/>
      <c r="E24" s="26">
        <v>72173</v>
      </c>
      <c r="F24" s="31"/>
      <c r="G24" s="31"/>
    </row>
    <row r="25" spans="1:12" x14ac:dyDescent="0.25">
      <c r="A25" s="18">
        <v>3225</v>
      </c>
      <c r="B25" s="10" t="s">
        <v>44</v>
      </c>
      <c r="C25" s="26">
        <v>4068.6628177052226</v>
      </c>
      <c r="D25" s="26"/>
      <c r="E25" s="26">
        <v>13027</v>
      </c>
      <c r="F25" s="31"/>
      <c r="G25" s="31"/>
    </row>
    <row r="26" spans="1:12" x14ac:dyDescent="0.25">
      <c r="A26" s="18">
        <v>3227</v>
      </c>
      <c r="B26" s="10" t="s">
        <v>45</v>
      </c>
      <c r="C26" s="26">
        <v>2268.7185612847566</v>
      </c>
      <c r="D26" s="26"/>
      <c r="E26" s="26">
        <v>2196</v>
      </c>
      <c r="F26" s="31"/>
      <c r="G26" s="31"/>
    </row>
    <row r="27" spans="1:12" x14ac:dyDescent="0.25">
      <c r="A27" s="17">
        <v>323</v>
      </c>
      <c r="B27" s="9" t="s">
        <v>34</v>
      </c>
      <c r="C27" s="28">
        <v>364881.38297166367</v>
      </c>
      <c r="D27" s="28"/>
      <c r="E27" s="28">
        <f>E28+E29+E30+E31+E32+E33+E34+E35+E36</f>
        <v>219266.58000000002</v>
      </c>
      <c r="F27" s="38"/>
      <c r="G27" s="38"/>
    </row>
    <row r="28" spans="1:12" x14ac:dyDescent="0.25">
      <c r="A28" s="18">
        <v>3231</v>
      </c>
      <c r="B28" s="10" t="s">
        <v>35</v>
      </c>
      <c r="C28" s="26">
        <v>19692.209171146063</v>
      </c>
      <c r="D28" s="26"/>
      <c r="E28" s="26">
        <v>12320</v>
      </c>
      <c r="F28" s="31"/>
      <c r="G28" s="31"/>
    </row>
    <row r="29" spans="1:12" x14ac:dyDescent="0.25">
      <c r="A29" s="18">
        <v>3232</v>
      </c>
      <c r="B29" s="10" t="s">
        <v>36</v>
      </c>
      <c r="C29" s="26">
        <v>139586.40652996217</v>
      </c>
      <c r="D29" s="26"/>
      <c r="E29" s="26">
        <v>55735</v>
      </c>
      <c r="F29" s="31"/>
      <c r="G29" s="31"/>
    </row>
    <row r="30" spans="1:12" x14ac:dyDescent="0.25">
      <c r="A30" s="18">
        <v>3233</v>
      </c>
      <c r="B30" s="10" t="s">
        <v>37</v>
      </c>
      <c r="C30" s="26">
        <v>17444.963833034704</v>
      </c>
      <c r="D30" s="26"/>
      <c r="E30" s="26">
        <v>10543.13</v>
      </c>
      <c r="F30" s="31"/>
      <c r="G30" s="31"/>
    </row>
    <row r="31" spans="1:12" x14ac:dyDescent="0.25">
      <c r="A31" s="18">
        <v>3234</v>
      </c>
      <c r="B31" s="10" t="s">
        <v>38</v>
      </c>
      <c r="C31" s="26">
        <v>34359.562014732226</v>
      </c>
      <c r="D31" s="26"/>
      <c r="E31" s="26">
        <v>27077</v>
      </c>
      <c r="F31" s="31"/>
      <c r="G31" s="31"/>
    </row>
    <row r="32" spans="1:12" x14ac:dyDescent="0.25">
      <c r="A32" s="18">
        <v>3235</v>
      </c>
      <c r="B32" s="10" t="s">
        <v>39</v>
      </c>
      <c r="C32" s="26">
        <v>19794.127015727652</v>
      </c>
      <c r="D32" s="26"/>
      <c r="E32" s="26">
        <v>15412</v>
      </c>
      <c r="F32" s="31"/>
      <c r="G32" s="31"/>
    </row>
    <row r="33" spans="1:7" x14ac:dyDescent="0.25">
      <c r="A33" s="18">
        <v>3236</v>
      </c>
      <c r="B33" s="10" t="s">
        <v>40</v>
      </c>
      <c r="C33" s="26">
        <v>18704.406397239367</v>
      </c>
      <c r="D33" s="26"/>
      <c r="E33" s="26">
        <v>26063</v>
      </c>
      <c r="F33" s="31"/>
      <c r="G33" s="31"/>
    </row>
    <row r="34" spans="1:7" x14ac:dyDescent="0.25">
      <c r="A34" s="18">
        <v>3237</v>
      </c>
      <c r="B34" s="10" t="s">
        <v>41</v>
      </c>
      <c r="C34" s="26">
        <v>80522.823014134963</v>
      </c>
      <c r="D34" s="26"/>
      <c r="E34" s="26">
        <v>46799.45</v>
      </c>
      <c r="F34" s="31"/>
      <c r="G34" s="31"/>
    </row>
    <row r="35" spans="1:7" x14ac:dyDescent="0.25">
      <c r="A35" s="18">
        <v>3238</v>
      </c>
      <c r="B35" s="10" t="s">
        <v>42</v>
      </c>
      <c r="C35" s="26">
        <v>15737.780874643306</v>
      </c>
      <c r="D35" s="26"/>
      <c r="E35" s="26">
        <v>6525</v>
      </c>
      <c r="F35" s="31"/>
      <c r="G35" s="31"/>
    </row>
    <row r="36" spans="1:7" x14ac:dyDescent="0.25">
      <c r="A36" s="18">
        <v>3239</v>
      </c>
      <c r="B36" s="10" t="s">
        <v>43</v>
      </c>
      <c r="C36" s="26">
        <v>19039.104121043201</v>
      </c>
      <c r="D36" s="26"/>
      <c r="E36" s="26">
        <v>18792</v>
      </c>
      <c r="F36" s="31"/>
      <c r="G36" s="31"/>
    </row>
    <row r="37" spans="1:7" ht="14.25" customHeight="1" x14ac:dyDescent="0.25">
      <c r="A37" s="17">
        <v>324</v>
      </c>
      <c r="B37" s="9" t="s">
        <v>46</v>
      </c>
      <c r="C37" s="28">
        <v>3722.1182560222969</v>
      </c>
      <c r="D37" s="28"/>
      <c r="E37" s="28">
        <f>E38</f>
        <v>4615.3599999999997</v>
      </c>
      <c r="F37" s="38"/>
      <c r="G37" s="38"/>
    </row>
    <row r="38" spans="1:7" ht="17.25" customHeight="1" x14ac:dyDescent="0.25">
      <c r="A38" s="18">
        <v>3241</v>
      </c>
      <c r="B38" s="10" t="s">
        <v>46</v>
      </c>
      <c r="C38" s="26">
        <v>3722.1182560222969</v>
      </c>
      <c r="D38" s="26"/>
      <c r="E38" s="26">
        <v>4615.3599999999997</v>
      </c>
      <c r="F38" s="31"/>
      <c r="G38" s="31"/>
    </row>
    <row r="39" spans="1:7" x14ac:dyDescent="0.25">
      <c r="A39" s="17">
        <v>329</v>
      </c>
      <c r="B39" s="9" t="s">
        <v>47</v>
      </c>
      <c r="C39" s="28">
        <v>26691.984869599841</v>
      </c>
      <c r="D39" s="28"/>
      <c r="E39" s="28">
        <f>E40+E41+E42+E43+E44+E45+E46</f>
        <v>24973.21</v>
      </c>
      <c r="F39" s="38"/>
      <c r="G39" s="38"/>
    </row>
    <row r="40" spans="1:7" ht="25.5" x14ac:dyDescent="0.25">
      <c r="A40" s="18">
        <v>3291</v>
      </c>
      <c r="B40" s="10" t="s">
        <v>48</v>
      </c>
      <c r="C40" s="26">
        <v>0</v>
      </c>
      <c r="D40" s="26"/>
      <c r="E40" s="26">
        <v>0</v>
      </c>
      <c r="F40" s="31"/>
      <c r="G40" s="31"/>
    </row>
    <row r="41" spans="1:7" x14ac:dyDescent="0.25">
      <c r="A41" s="18">
        <v>3292</v>
      </c>
      <c r="B41" s="10" t="s">
        <v>49</v>
      </c>
      <c r="C41" s="26">
        <v>4685.8198951489812</v>
      </c>
      <c r="D41" s="26"/>
      <c r="E41" s="26">
        <v>5334</v>
      </c>
      <c r="F41" s="31"/>
      <c r="G41" s="31"/>
    </row>
    <row r="42" spans="1:7" x14ac:dyDescent="0.25">
      <c r="A42" s="18">
        <v>3293</v>
      </c>
      <c r="B42" s="10" t="s">
        <v>50</v>
      </c>
      <c r="C42" s="26">
        <v>3774.7455040148648</v>
      </c>
      <c r="D42" s="26"/>
      <c r="E42" s="26">
        <v>4919</v>
      </c>
      <c r="F42" s="31"/>
      <c r="G42" s="31"/>
    </row>
    <row r="43" spans="1:7" x14ac:dyDescent="0.25">
      <c r="A43" s="18">
        <v>3294</v>
      </c>
      <c r="B43" s="10" t="s">
        <v>51</v>
      </c>
      <c r="C43" s="26">
        <v>2042.3744110425375</v>
      </c>
      <c r="D43" s="26"/>
      <c r="E43" s="26">
        <v>2118</v>
      </c>
      <c r="F43" s="31"/>
      <c r="G43" s="31"/>
    </row>
    <row r="44" spans="1:7" x14ac:dyDescent="0.25">
      <c r="A44" s="18">
        <v>3295</v>
      </c>
      <c r="B44" s="11" t="s">
        <v>52</v>
      </c>
      <c r="C44" s="26">
        <v>7003.2225097883065</v>
      </c>
      <c r="D44" s="26"/>
      <c r="E44" s="26">
        <v>7859</v>
      </c>
      <c r="F44" s="31"/>
      <c r="G44" s="31"/>
    </row>
    <row r="45" spans="1:7" x14ac:dyDescent="0.25">
      <c r="A45" s="18">
        <v>3296</v>
      </c>
      <c r="B45" s="10" t="s">
        <v>105</v>
      </c>
      <c r="C45" s="26">
        <v>0</v>
      </c>
      <c r="D45" s="26"/>
      <c r="E45" s="26">
        <v>792.21</v>
      </c>
      <c r="F45" s="31"/>
      <c r="G45" s="31"/>
    </row>
    <row r="46" spans="1:7" x14ac:dyDescent="0.25">
      <c r="A46" s="18">
        <v>3299</v>
      </c>
      <c r="B46" s="12" t="s">
        <v>47</v>
      </c>
      <c r="C46" s="26">
        <v>9185.8225496051491</v>
      </c>
      <c r="D46" s="26"/>
      <c r="E46" s="26">
        <v>3951</v>
      </c>
      <c r="F46" s="31"/>
      <c r="G46" s="31"/>
    </row>
    <row r="47" spans="1:7" x14ac:dyDescent="0.25">
      <c r="A47" s="17">
        <v>34</v>
      </c>
      <c r="B47" s="9" t="s">
        <v>53</v>
      </c>
      <c r="C47" s="28">
        <v>8501.3922622602695</v>
      </c>
      <c r="D47" s="28">
        <v>15269</v>
      </c>
      <c r="E47" s="28">
        <f>E49+E48</f>
        <v>7095</v>
      </c>
      <c r="F47" s="38">
        <f>E47/C47*100</f>
        <v>83.456918362612399</v>
      </c>
      <c r="G47" s="38">
        <f t="shared" ref="G47" si="1">E47/D47*100</f>
        <v>46.466697229681053</v>
      </c>
    </row>
    <row r="48" spans="1:7" x14ac:dyDescent="0.25">
      <c r="A48" s="19">
        <v>342</v>
      </c>
      <c r="B48" s="9" t="s">
        <v>116</v>
      </c>
      <c r="C48" s="28">
        <v>3185.3474019510249</v>
      </c>
      <c r="D48" s="28"/>
      <c r="E48" s="28">
        <v>3185</v>
      </c>
      <c r="F48" s="38"/>
      <c r="G48" s="38"/>
    </row>
    <row r="49" spans="1:7" x14ac:dyDescent="0.25">
      <c r="A49" s="19">
        <v>343</v>
      </c>
      <c r="B49" s="9" t="s">
        <v>54</v>
      </c>
      <c r="C49" s="28">
        <v>5316.0448603092445</v>
      </c>
      <c r="D49" s="28"/>
      <c r="E49" s="28">
        <f>E50+E51+E53+E52</f>
        <v>3910</v>
      </c>
      <c r="F49" s="38"/>
      <c r="G49" s="38"/>
    </row>
    <row r="50" spans="1:7" x14ac:dyDescent="0.25">
      <c r="A50" s="20">
        <v>3431</v>
      </c>
      <c r="B50" s="10" t="s">
        <v>55</v>
      </c>
      <c r="C50" s="26">
        <v>3333.5629437918906</v>
      </c>
      <c r="D50" s="26"/>
      <c r="E50" s="26">
        <v>3391</v>
      </c>
      <c r="F50" s="31"/>
      <c r="G50" s="31"/>
    </row>
    <row r="51" spans="1:7" ht="16.5" customHeight="1" x14ac:dyDescent="0.25">
      <c r="A51" s="20">
        <v>3432</v>
      </c>
      <c r="B51" s="10" t="s">
        <v>106</v>
      </c>
      <c r="C51" s="26">
        <v>1863.1057137169021</v>
      </c>
      <c r="D51" s="26"/>
      <c r="E51" s="26">
        <v>189</v>
      </c>
      <c r="F51" s="31"/>
      <c r="G51" s="31"/>
    </row>
    <row r="52" spans="1:7" ht="16.5" customHeight="1" x14ac:dyDescent="0.25">
      <c r="A52" s="20">
        <v>3433</v>
      </c>
      <c r="B52" s="10" t="s">
        <v>107</v>
      </c>
      <c r="C52" s="26">
        <v>119.37620280045125</v>
      </c>
      <c r="D52" s="26"/>
      <c r="E52" s="26">
        <v>330</v>
      </c>
      <c r="F52" s="31"/>
      <c r="G52" s="31"/>
    </row>
    <row r="53" spans="1:7" ht="16.5" customHeight="1" x14ac:dyDescent="0.25">
      <c r="A53" s="20">
        <v>3434</v>
      </c>
      <c r="B53" s="10" t="s">
        <v>117</v>
      </c>
      <c r="C53" s="26">
        <v>0</v>
      </c>
      <c r="D53" s="26"/>
      <c r="E53" s="26">
        <v>0</v>
      </c>
      <c r="F53" s="31"/>
      <c r="G53" s="31"/>
    </row>
    <row r="54" spans="1:7" ht="16.5" customHeight="1" x14ac:dyDescent="0.25">
      <c r="A54" s="19">
        <v>36</v>
      </c>
      <c r="B54" s="9" t="s">
        <v>108</v>
      </c>
      <c r="C54" s="28">
        <v>16782.358484305525</v>
      </c>
      <c r="D54" s="28">
        <v>47544</v>
      </c>
      <c r="E54" s="28">
        <f>E56+E55</f>
        <v>13244</v>
      </c>
      <c r="F54" s="38">
        <f>E54/C54*100</f>
        <v>78.916202465734969</v>
      </c>
      <c r="G54" s="38">
        <f>E54/D54*100</f>
        <v>27.856301531213191</v>
      </c>
    </row>
    <row r="55" spans="1:7" ht="25.5" x14ac:dyDescent="0.25">
      <c r="A55" s="20">
        <v>3691</v>
      </c>
      <c r="B55" s="10" t="s">
        <v>109</v>
      </c>
      <c r="C55" s="26">
        <v>16782.358484305525</v>
      </c>
      <c r="D55" s="26"/>
      <c r="E55" s="26">
        <v>0</v>
      </c>
      <c r="F55" s="31"/>
      <c r="G55" s="31"/>
    </row>
    <row r="56" spans="1:7" ht="27.75" customHeight="1" x14ac:dyDescent="0.25">
      <c r="A56" s="20">
        <v>3693</v>
      </c>
      <c r="B56" s="10" t="s">
        <v>109</v>
      </c>
      <c r="C56" s="26">
        <v>6775.4993695666599</v>
      </c>
      <c r="D56" s="26"/>
      <c r="E56" s="26">
        <v>13244</v>
      </c>
      <c r="F56" s="31"/>
      <c r="G56" s="31"/>
    </row>
    <row r="57" spans="1:7" ht="23.25" customHeight="1" x14ac:dyDescent="0.25">
      <c r="A57" s="19">
        <v>37</v>
      </c>
      <c r="B57" s="9" t="s">
        <v>110</v>
      </c>
      <c r="C57" s="28">
        <v>6775.4993695666599</v>
      </c>
      <c r="D57" s="28">
        <v>6291</v>
      </c>
      <c r="E57" s="28">
        <f>E58</f>
        <v>1891.3</v>
      </c>
      <c r="F57" s="38">
        <f>E57/C57*100</f>
        <v>27.913809696376102</v>
      </c>
      <c r="G57" s="38">
        <f>E57/D57*100</f>
        <v>30.06358289620092</v>
      </c>
    </row>
    <row r="58" spans="1:7" ht="16.5" customHeight="1" x14ac:dyDescent="0.25">
      <c r="A58" s="20">
        <v>372</v>
      </c>
      <c r="B58" s="10" t="s">
        <v>118</v>
      </c>
      <c r="C58" s="26">
        <v>18816.239962837612</v>
      </c>
      <c r="D58" s="26"/>
      <c r="E58" s="26">
        <v>1891.3</v>
      </c>
      <c r="F58" s="31"/>
      <c r="G58" s="31"/>
    </row>
    <row r="59" spans="1:7" ht="16.5" customHeight="1" x14ac:dyDescent="0.25">
      <c r="A59" s="19">
        <v>38</v>
      </c>
      <c r="B59" s="9" t="s">
        <v>111</v>
      </c>
      <c r="C59" s="28">
        <v>18816.239962837612</v>
      </c>
      <c r="D59" s="28">
        <v>2863</v>
      </c>
      <c r="E59" s="28">
        <f>E60+E61</f>
        <v>45751</v>
      </c>
      <c r="F59" s="38">
        <f>E59/C59*100</f>
        <v>243.14634640267658</v>
      </c>
      <c r="G59" s="38">
        <f>E59/D59*100</f>
        <v>1598.0090813831644</v>
      </c>
    </row>
    <row r="60" spans="1:7" ht="16.5" customHeight="1" x14ac:dyDescent="0.25">
      <c r="A60" s="20">
        <v>381</v>
      </c>
      <c r="B60" s="10" t="s">
        <v>96</v>
      </c>
      <c r="C60" s="26">
        <v>0</v>
      </c>
      <c r="D60" s="26"/>
      <c r="E60" s="26">
        <v>45751</v>
      </c>
      <c r="F60" s="31"/>
      <c r="G60" s="31"/>
    </row>
    <row r="61" spans="1:7" ht="16.5" customHeight="1" x14ac:dyDescent="0.25">
      <c r="A61" s="20">
        <v>383</v>
      </c>
      <c r="B61" s="10" t="s">
        <v>119</v>
      </c>
      <c r="C61" s="26">
        <v>0</v>
      </c>
      <c r="D61" s="26"/>
      <c r="E61" s="26">
        <v>0</v>
      </c>
      <c r="F61" s="31"/>
      <c r="G61" s="31"/>
    </row>
    <row r="62" spans="1:7" ht="16.5" customHeight="1" x14ac:dyDescent="0.25">
      <c r="A62" s="20">
        <v>386</v>
      </c>
      <c r="B62" s="10" t="s">
        <v>120</v>
      </c>
      <c r="C62" s="26">
        <v>0</v>
      </c>
      <c r="D62" s="26"/>
      <c r="E62" s="26">
        <v>0</v>
      </c>
      <c r="F62" s="31"/>
      <c r="G62" s="31"/>
    </row>
    <row r="63" spans="1:7" ht="16.5" customHeight="1" x14ac:dyDescent="0.25">
      <c r="A63" s="19">
        <v>41</v>
      </c>
      <c r="B63" s="9" t="s">
        <v>171</v>
      </c>
      <c r="C63" s="28">
        <f>C64</f>
        <v>0</v>
      </c>
      <c r="D63" s="28">
        <v>0</v>
      </c>
      <c r="E63" s="28">
        <f t="shared" ref="E63" si="2">E64</f>
        <v>3490</v>
      </c>
      <c r="F63" s="50"/>
      <c r="G63" s="50"/>
    </row>
    <row r="64" spans="1:7" ht="16.5" customHeight="1" x14ac:dyDescent="0.25">
      <c r="A64" s="20">
        <v>4123</v>
      </c>
      <c r="B64" s="10" t="s">
        <v>170</v>
      </c>
      <c r="C64" s="26">
        <v>0</v>
      </c>
      <c r="D64" s="26"/>
      <c r="E64" s="26">
        <v>3490</v>
      </c>
      <c r="F64" s="31"/>
      <c r="G64" s="31"/>
    </row>
    <row r="65" spans="1:12" ht="14.25" customHeight="1" x14ac:dyDescent="0.25">
      <c r="A65" s="19">
        <v>42</v>
      </c>
      <c r="B65" s="16" t="s">
        <v>56</v>
      </c>
      <c r="C65" s="28">
        <v>195444.19271351781</v>
      </c>
      <c r="D65" s="28">
        <v>187936</v>
      </c>
      <c r="E65" s="28">
        <f>E66+E74</f>
        <v>76546</v>
      </c>
      <c r="F65" s="38">
        <f t="shared" ref="F65" si="3">E65/C65*100</f>
        <v>39.165144247698962</v>
      </c>
      <c r="G65" s="38">
        <f t="shared" ref="G65" si="4">E65/D65*100</f>
        <v>40.72982291844032</v>
      </c>
    </row>
    <row r="66" spans="1:12" x14ac:dyDescent="0.25">
      <c r="A66" s="19">
        <v>422</v>
      </c>
      <c r="B66" s="16" t="s">
        <v>59</v>
      </c>
      <c r="C66" s="28">
        <v>195444.19271351781</v>
      </c>
      <c r="D66" s="28">
        <v>187936</v>
      </c>
      <c r="E66" s="28">
        <f>E67+E68+E69+E70+E71+E73</f>
        <v>76546</v>
      </c>
      <c r="F66" s="38"/>
      <c r="G66" s="38"/>
    </row>
    <row r="67" spans="1:12" x14ac:dyDescent="0.25">
      <c r="A67" s="20">
        <v>4221</v>
      </c>
      <c r="B67" s="13" t="s">
        <v>57</v>
      </c>
      <c r="C67" s="26">
        <v>20633.67443095096</v>
      </c>
      <c r="D67" s="26"/>
      <c r="E67" s="26">
        <v>17674</v>
      </c>
      <c r="F67" s="31"/>
      <c r="G67" s="31"/>
    </row>
    <row r="68" spans="1:12" x14ac:dyDescent="0.25">
      <c r="A68" s="20">
        <v>4222</v>
      </c>
      <c r="B68" s="13" t="s">
        <v>58</v>
      </c>
      <c r="C68" s="26">
        <v>0</v>
      </c>
      <c r="D68" s="26"/>
      <c r="E68" s="26">
        <v>0</v>
      </c>
      <c r="F68" s="31"/>
      <c r="G68" s="31"/>
    </row>
    <row r="69" spans="1:12" x14ac:dyDescent="0.25">
      <c r="A69" s="18">
        <v>4223</v>
      </c>
      <c r="B69" s="13" t="s">
        <v>60</v>
      </c>
      <c r="C69" s="26">
        <v>3741.6961974915389</v>
      </c>
      <c r="D69" s="26"/>
      <c r="E69" s="26">
        <v>8143</v>
      </c>
      <c r="F69" s="31"/>
      <c r="G69" s="31"/>
    </row>
    <row r="70" spans="1:12" x14ac:dyDescent="0.25">
      <c r="A70" s="18">
        <v>4224</v>
      </c>
      <c r="B70" s="13" t="s">
        <v>61</v>
      </c>
      <c r="C70" s="26">
        <v>125799.47574490675</v>
      </c>
      <c r="D70" s="26"/>
      <c r="E70" s="26">
        <v>44178</v>
      </c>
      <c r="F70" s="31"/>
      <c r="G70" s="31"/>
    </row>
    <row r="71" spans="1:12" x14ac:dyDescent="0.25">
      <c r="A71" s="20">
        <v>4225</v>
      </c>
      <c r="B71" s="13" t="s">
        <v>62</v>
      </c>
      <c r="C71" s="26">
        <v>33987.907624925341</v>
      </c>
      <c r="D71" s="26"/>
      <c r="E71" s="26">
        <v>5078</v>
      </c>
      <c r="F71" s="31"/>
      <c r="G71" s="31"/>
    </row>
    <row r="72" spans="1:12" x14ac:dyDescent="0.25">
      <c r="A72" s="20">
        <v>4226</v>
      </c>
      <c r="B72" s="13" t="s">
        <v>121</v>
      </c>
      <c r="C72" s="26">
        <v>0</v>
      </c>
      <c r="D72" s="26"/>
      <c r="E72" s="26">
        <v>0</v>
      </c>
      <c r="F72" s="31"/>
      <c r="G72" s="31"/>
    </row>
    <row r="73" spans="1:12" x14ac:dyDescent="0.25">
      <c r="A73" s="20">
        <v>4227</v>
      </c>
      <c r="B73" s="13" t="s">
        <v>122</v>
      </c>
      <c r="C73" s="26">
        <v>11281.438715243214</v>
      </c>
      <c r="D73" s="26"/>
      <c r="E73" s="26">
        <v>1473</v>
      </c>
      <c r="F73" s="31"/>
      <c r="G73" s="31"/>
    </row>
    <row r="74" spans="1:12" x14ac:dyDescent="0.25">
      <c r="A74" s="17">
        <v>424</v>
      </c>
      <c r="B74" s="16" t="s">
        <v>112</v>
      </c>
      <c r="C74" s="28">
        <v>0</v>
      </c>
      <c r="D74" s="28"/>
      <c r="E74" s="28">
        <v>0</v>
      </c>
      <c r="F74" s="38"/>
      <c r="G74" s="38"/>
    </row>
    <row r="75" spans="1:12" x14ac:dyDescent="0.25">
      <c r="A75" s="17">
        <v>45</v>
      </c>
      <c r="B75" s="16" t="s">
        <v>113</v>
      </c>
      <c r="C75" s="28">
        <v>0</v>
      </c>
      <c r="D75" s="28">
        <v>10415</v>
      </c>
      <c r="E75" s="28">
        <v>0</v>
      </c>
      <c r="F75" s="38" t="s">
        <v>97</v>
      </c>
      <c r="G75" s="38" t="s">
        <v>97</v>
      </c>
    </row>
    <row r="76" spans="1:12" x14ac:dyDescent="0.25">
      <c r="A76" s="36">
        <v>451</v>
      </c>
      <c r="B76" s="13" t="s">
        <v>123</v>
      </c>
      <c r="C76" s="28">
        <v>0</v>
      </c>
      <c r="D76" s="28"/>
      <c r="E76" s="28">
        <v>0</v>
      </c>
      <c r="F76" s="38"/>
      <c r="G76" s="38"/>
    </row>
    <row r="77" spans="1:12" x14ac:dyDescent="0.25">
      <c r="A77" s="18">
        <v>452</v>
      </c>
      <c r="B77" s="13" t="s">
        <v>114</v>
      </c>
      <c r="C77" s="26">
        <v>0</v>
      </c>
      <c r="D77" s="26"/>
      <c r="E77" s="26">
        <v>0</v>
      </c>
      <c r="F77" s="31"/>
      <c r="G77" s="31"/>
    </row>
    <row r="78" spans="1:12" x14ac:dyDescent="0.25">
      <c r="A78" s="82" t="s">
        <v>21</v>
      </c>
      <c r="B78" s="83"/>
      <c r="C78" s="40">
        <f>C6+C14+C47+C54+C57+C65+C75+C59</f>
        <v>4861085.0992102986</v>
      </c>
      <c r="D78" s="40">
        <v>9948821</v>
      </c>
      <c r="E78" s="40">
        <f>E6+E14+E63+E47+E54+E57+E65+E75+E59</f>
        <v>4878535.45</v>
      </c>
      <c r="F78" s="41">
        <f>E78/C78*100</f>
        <v>100.35898056572876</v>
      </c>
      <c r="G78" s="41">
        <f>E78/D78*100</f>
        <v>49.036317469175493</v>
      </c>
      <c r="L78" s="37"/>
    </row>
  </sheetData>
  <mergeCells count="3">
    <mergeCell ref="A5:B5"/>
    <mergeCell ref="A78:B78"/>
    <mergeCell ref="A2:G2"/>
  </mergeCells>
  <pageMargins left="0.7" right="0.7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L42"/>
  <sheetViews>
    <sheetView topLeftCell="A16" workbookViewId="0">
      <selection activeCell="K19" sqref="K19"/>
    </sheetView>
  </sheetViews>
  <sheetFormatPr defaultColWidth="8.85546875" defaultRowHeight="15" x14ac:dyDescent="0.25"/>
  <cols>
    <col min="2" max="2" width="56.140625" customWidth="1"/>
    <col min="3" max="3" width="16" customWidth="1"/>
    <col min="4" max="4" width="13.42578125" customWidth="1"/>
    <col min="5" max="5" width="15.42578125" customWidth="1"/>
    <col min="6" max="6" width="12.85546875" style="32" customWidth="1"/>
    <col min="9" max="9" width="9.85546875" bestFit="1" customWidth="1"/>
    <col min="10" max="11" width="10.140625" bestFit="1" customWidth="1"/>
    <col min="14" max="14" width="11.7109375" customWidth="1"/>
  </cols>
  <sheetData>
    <row r="2" spans="1:12" x14ac:dyDescent="0.25">
      <c r="A2" s="84" t="s">
        <v>183</v>
      </c>
      <c r="B2" s="84"/>
      <c r="C2" s="84"/>
      <c r="D2" s="84"/>
      <c r="E2" s="84"/>
      <c r="F2" s="84"/>
    </row>
    <row r="4" spans="1:12" ht="48.75" customHeight="1" x14ac:dyDescent="0.25">
      <c r="A4" s="5" t="s">
        <v>74</v>
      </c>
      <c r="B4" s="5" t="s">
        <v>75</v>
      </c>
      <c r="C4" s="5" t="s">
        <v>203</v>
      </c>
      <c r="D4" s="5" t="s">
        <v>187</v>
      </c>
      <c r="E4" s="5" t="s">
        <v>169</v>
      </c>
      <c r="F4" s="33" t="s">
        <v>16</v>
      </c>
    </row>
    <row r="5" spans="1:12" x14ac:dyDescent="0.25">
      <c r="A5" s="80">
        <v>1</v>
      </c>
      <c r="B5" s="81"/>
      <c r="C5" s="60">
        <v>2</v>
      </c>
      <c r="D5" s="7">
        <v>3</v>
      </c>
      <c r="E5" s="7">
        <v>4</v>
      </c>
      <c r="F5" s="34" t="s">
        <v>207</v>
      </c>
    </row>
    <row r="6" spans="1:12" ht="18" customHeight="1" x14ac:dyDescent="0.25">
      <c r="A6" s="25">
        <v>1</v>
      </c>
      <c r="B6" s="15" t="s">
        <v>208</v>
      </c>
      <c r="C6" s="15"/>
      <c r="D6" s="26"/>
      <c r="E6" s="27"/>
      <c r="F6" s="30"/>
    </row>
    <row r="7" spans="1:12" ht="14.25" customHeight="1" x14ac:dyDescent="0.25">
      <c r="A7" s="4"/>
      <c r="B7" s="15" t="s">
        <v>76</v>
      </c>
      <c r="C7" s="29">
        <v>22562.877430486427</v>
      </c>
      <c r="D7" s="28">
        <v>0</v>
      </c>
      <c r="E7" s="29">
        <v>0</v>
      </c>
      <c r="F7" s="31"/>
    </row>
    <row r="8" spans="1:12" x14ac:dyDescent="0.25">
      <c r="A8" s="4"/>
      <c r="B8" s="14" t="s">
        <v>77</v>
      </c>
      <c r="C8" s="27">
        <v>3554016.8849956868</v>
      </c>
      <c r="D8" s="26">
        <v>7628931</v>
      </c>
      <c r="E8" s="73">
        <v>3991810.39</v>
      </c>
      <c r="F8" s="31">
        <f>E8/D8*100</f>
        <v>52.324636177729225</v>
      </c>
    </row>
    <row r="9" spans="1:12" ht="15.75" customHeight="1" x14ac:dyDescent="0.25">
      <c r="A9" s="25"/>
      <c r="B9" s="14" t="s">
        <v>78</v>
      </c>
      <c r="C9" s="27">
        <v>3396309.6356758908</v>
      </c>
      <c r="D9" s="26">
        <v>7628931</v>
      </c>
      <c r="E9" s="73">
        <v>3713785</v>
      </c>
      <c r="F9" s="31">
        <f>E9/D9*100</f>
        <v>48.680280369556364</v>
      </c>
    </row>
    <row r="10" spans="1:12" x14ac:dyDescent="0.25">
      <c r="A10" s="4"/>
      <c r="B10" s="23" t="s">
        <v>206</v>
      </c>
      <c r="C10" s="29">
        <v>157707.24931979604</v>
      </c>
      <c r="D10" s="29">
        <f>D7+D8-D9</f>
        <v>0</v>
      </c>
      <c r="E10" s="74">
        <f>E8-E9</f>
        <v>278025.39000000013</v>
      </c>
      <c r="F10" s="38"/>
    </row>
    <row r="11" spans="1:12" x14ac:dyDescent="0.25">
      <c r="A11" s="25">
        <v>3</v>
      </c>
      <c r="B11" s="15" t="s">
        <v>79</v>
      </c>
      <c r="C11" s="68"/>
      <c r="E11" s="73"/>
      <c r="F11" s="31"/>
    </row>
    <row r="12" spans="1:12" x14ac:dyDescent="0.25">
      <c r="A12" s="4"/>
      <c r="B12" s="15" t="s">
        <v>76</v>
      </c>
      <c r="C12" s="29">
        <v>169911.60660959585</v>
      </c>
      <c r="D12" s="29">
        <v>39817</v>
      </c>
      <c r="E12" s="74">
        <v>148011</v>
      </c>
      <c r="F12" s="31">
        <f>E12/D12*100</f>
        <v>371.7281563151418</v>
      </c>
    </row>
    <row r="13" spans="1:12" x14ac:dyDescent="0.25">
      <c r="A13" s="25"/>
      <c r="B13" s="14" t="s">
        <v>77</v>
      </c>
      <c r="C13" s="27">
        <v>505121.84617426497</v>
      </c>
      <c r="D13" s="26">
        <f>998677+5+100</f>
        <v>998782</v>
      </c>
      <c r="E13" s="73">
        <v>453440.68</v>
      </c>
      <c r="F13" s="31">
        <f>E13/D13*100</f>
        <v>45.399364425870708</v>
      </c>
    </row>
    <row r="14" spans="1:12" x14ac:dyDescent="0.25">
      <c r="A14" s="4"/>
      <c r="B14" s="14" t="s">
        <v>78</v>
      </c>
      <c r="C14" s="27">
        <v>491936.16032915254</v>
      </c>
      <c r="D14" s="26">
        <v>998782</v>
      </c>
      <c r="E14" s="73">
        <f>411182.02+37663.09</f>
        <v>448845.11</v>
      </c>
      <c r="F14" s="31">
        <f>E14/D14*100</f>
        <v>44.93924700284947</v>
      </c>
      <c r="L14" s="37"/>
    </row>
    <row r="15" spans="1:12" x14ac:dyDescent="0.25">
      <c r="A15" s="4"/>
      <c r="B15" s="23" t="s">
        <v>206</v>
      </c>
      <c r="C15" s="29">
        <v>183097.29245470831</v>
      </c>
      <c r="D15" s="28">
        <f t="shared" ref="D15" si="0">D12+D13-D14</f>
        <v>39817</v>
      </c>
      <c r="E15" s="72">
        <f>E12+E13-E14</f>
        <v>152606.56999999995</v>
      </c>
      <c r="F15" s="31">
        <f>E15/D15*100</f>
        <v>383.26988472260581</v>
      </c>
      <c r="K15" s="37"/>
      <c r="L15" s="37"/>
    </row>
    <row r="16" spans="1:12" x14ac:dyDescent="0.25">
      <c r="A16" s="25">
        <v>4</v>
      </c>
      <c r="B16" s="22" t="s">
        <v>80</v>
      </c>
      <c r="C16" s="29"/>
      <c r="D16" s="27"/>
      <c r="E16" s="73"/>
      <c r="F16" s="31"/>
    </row>
    <row r="17" spans="1:12" ht="15.75" customHeight="1" x14ac:dyDescent="0.25">
      <c r="A17" s="21"/>
      <c r="B17" s="15" t="s">
        <v>76</v>
      </c>
      <c r="C17" s="27">
        <v>35262.592076448338</v>
      </c>
      <c r="D17" s="28">
        <v>143761</v>
      </c>
      <c r="E17" s="72">
        <v>216837</v>
      </c>
      <c r="F17" s="31">
        <f>E17/D17*100</f>
        <v>150.83158853931178</v>
      </c>
      <c r="L17" s="37"/>
    </row>
    <row r="18" spans="1:12" x14ac:dyDescent="0.25">
      <c r="A18" s="4"/>
      <c r="B18" s="14" t="s">
        <v>77</v>
      </c>
      <c r="C18" s="27">
        <v>65877.629570641715</v>
      </c>
      <c r="D18" s="26">
        <v>254103</v>
      </c>
      <c r="E18" s="73">
        <v>49775.79</v>
      </c>
      <c r="F18" s="31">
        <f>E18/D18*100</f>
        <v>19.588824216951394</v>
      </c>
      <c r="I18" s="37"/>
    </row>
    <row r="19" spans="1:12" x14ac:dyDescent="0.25">
      <c r="A19" s="4"/>
      <c r="B19" s="14" t="s">
        <v>78</v>
      </c>
      <c r="C19" s="29">
        <v>17137.062844249784</v>
      </c>
      <c r="D19" s="26">
        <v>150941</v>
      </c>
      <c r="E19" s="73">
        <f>34156.39-16589</f>
        <v>17567.39</v>
      </c>
      <c r="F19" s="31">
        <f>E19/D19*100</f>
        <v>11.638580637467619</v>
      </c>
    </row>
    <row r="20" spans="1:12" x14ac:dyDescent="0.25">
      <c r="A20" s="4"/>
      <c r="B20" s="23" t="s">
        <v>206</v>
      </c>
      <c r="C20" s="29">
        <v>84003.158802840277</v>
      </c>
      <c r="D20" s="28">
        <f t="shared" ref="D20" si="1">D17+D18-D19</f>
        <v>246923</v>
      </c>
      <c r="E20" s="72">
        <f>E17+E18-E19</f>
        <v>249045.39999999997</v>
      </c>
      <c r="F20" s="31">
        <f>E20/D20*100</f>
        <v>100.85953920857918</v>
      </c>
    </row>
    <row r="21" spans="1:12" x14ac:dyDescent="0.25">
      <c r="A21" s="25">
        <v>5</v>
      </c>
      <c r="B21" s="24" t="s">
        <v>81</v>
      </c>
      <c r="C21" s="27"/>
      <c r="D21" s="27"/>
      <c r="E21" s="73"/>
      <c r="F21" s="31"/>
      <c r="J21" s="37"/>
    </row>
    <row r="22" spans="1:12" x14ac:dyDescent="0.25">
      <c r="A22" s="1"/>
      <c r="B22" s="15" t="s">
        <v>76</v>
      </c>
      <c r="C22" s="27">
        <v>542378.79089521535</v>
      </c>
      <c r="D22" s="28">
        <f>133691+299988+52902</f>
        <v>486581</v>
      </c>
      <c r="E22" s="72">
        <f>69154+546561-393192</f>
        <v>222523</v>
      </c>
      <c r="F22" s="31">
        <f>E22/D22*100</f>
        <v>45.731954186456107</v>
      </c>
    </row>
    <row r="23" spans="1:12" x14ac:dyDescent="0.25">
      <c r="A23" s="1"/>
      <c r="B23" s="14" t="s">
        <v>77</v>
      </c>
      <c r="C23" s="29">
        <v>702288.6920167231</v>
      </c>
      <c r="D23" s="27">
        <f>101785+484367+572404</f>
        <v>1158556</v>
      </c>
      <c r="E23" s="73">
        <f>365883.6+344262.45+57271.91</f>
        <v>767417.96000000008</v>
      </c>
      <c r="F23" s="31">
        <f t="shared" ref="F23:F34" si="2">E23/D23*100</f>
        <v>66.23917704452785</v>
      </c>
    </row>
    <row r="24" spans="1:12" x14ac:dyDescent="0.25">
      <c r="A24" s="1"/>
      <c r="B24" s="14" t="s">
        <v>78</v>
      </c>
      <c r="C24" s="29">
        <v>914934.31813657179</v>
      </c>
      <c r="D24" s="26">
        <f>63748+606182+424265</f>
        <v>1094195</v>
      </c>
      <c r="E24" s="73">
        <f>633731+16589</f>
        <v>650320</v>
      </c>
      <c r="F24" s="31">
        <f t="shared" si="2"/>
        <v>59.433647567389727</v>
      </c>
    </row>
    <row r="25" spans="1:12" ht="13.5" customHeight="1" x14ac:dyDescent="0.25">
      <c r="A25" s="1"/>
      <c r="B25" s="23" t="s">
        <v>206</v>
      </c>
      <c r="C25" s="27">
        <v>329733.16477536666</v>
      </c>
      <c r="D25" s="28">
        <f t="shared" ref="D25:E25" si="3">D22+D23-D24</f>
        <v>550942</v>
      </c>
      <c r="E25" s="72">
        <f t="shared" si="3"/>
        <v>339620.96000000008</v>
      </c>
      <c r="F25" s="31">
        <f t="shared" si="2"/>
        <v>61.64368663126065</v>
      </c>
    </row>
    <row r="26" spans="1:12" ht="13.5" customHeight="1" x14ac:dyDescent="0.25">
      <c r="A26" s="25">
        <v>6</v>
      </c>
      <c r="B26" s="24" t="s">
        <v>124</v>
      </c>
      <c r="C26" s="27"/>
      <c r="D26" s="28"/>
      <c r="E26" s="72"/>
      <c r="F26" s="31"/>
    </row>
    <row r="27" spans="1:12" ht="13.5" customHeight="1" x14ac:dyDescent="0.25">
      <c r="A27" s="25"/>
      <c r="B27" s="15" t="s">
        <v>76</v>
      </c>
      <c r="C27" s="29">
        <v>106156.48019112083</v>
      </c>
      <c r="D27" s="28">
        <v>31811</v>
      </c>
      <c r="E27" s="72">
        <v>28242</v>
      </c>
      <c r="F27" s="31">
        <f t="shared" si="2"/>
        <v>88.780610480651347</v>
      </c>
    </row>
    <row r="28" spans="1:12" ht="13.5" customHeight="1" x14ac:dyDescent="0.25">
      <c r="A28" s="25"/>
      <c r="B28" s="14" t="s">
        <v>77</v>
      </c>
      <c r="C28" s="29">
        <v>11815.547149777689</v>
      </c>
      <c r="D28" s="39">
        <v>74727</v>
      </c>
      <c r="E28" s="75">
        <v>33594.1</v>
      </c>
      <c r="F28" s="31">
        <f>E28/D28*100</f>
        <v>44.95577234466792</v>
      </c>
    </row>
    <row r="29" spans="1:12" ht="13.5" customHeight="1" x14ac:dyDescent="0.25">
      <c r="A29" s="25"/>
      <c r="B29" s="14" t="s">
        <v>78</v>
      </c>
      <c r="C29" s="27">
        <v>40767.885062047913</v>
      </c>
      <c r="D29" s="39">
        <v>75640</v>
      </c>
      <c r="E29" s="75">
        <f>47088.75+928.75</f>
        <v>48017.5</v>
      </c>
      <c r="F29" s="31">
        <f t="shared" si="2"/>
        <v>63.481623479640405</v>
      </c>
      <c r="K29" s="37"/>
    </row>
    <row r="30" spans="1:12" ht="13.5" customHeight="1" x14ac:dyDescent="0.25">
      <c r="A30" s="25"/>
      <c r="B30" s="23" t="s">
        <v>206</v>
      </c>
      <c r="C30" s="27">
        <v>77204.142278850617</v>
      </c>
      <c r="D30" s="28">
        <f>D27+D28-D29</f>
        <v>30898</v>
      </c>
      <c r="E30" s="72">
        <f>E27+E28-E29</f>
        <v>13818.599999999999</v>
      </c>
      <c r="F30" s="31">
        <f t="shared" si="2"/>
        <v>44.723283060392255</v>
      </c>
      <c r="J30" s="37"/>
      <c r="K30" s="37"/>
    </row>
    <row r="31" spans="1:12" ht="13.5" customHeight="1" x14ac:dyDescent="0.25">
      <c r="A31" s="25">
        <v>7</v>
      </c>
      <c r="B31" s="24" t="s">
        <v>144</v>
      </c>
      <c r="C31" s="29"/>
      <c r="D31" s="28"/>
      <c r="E31" s="72"/>
      <c r="F31" s="31"/>
      <c r="K31" s="37"/>
    </row>
    <row r="32" spans="1:12" ht="13.5" customHeight="1" x14ac:dyDescent="0.25">
      <c r="A32" s="25"/>
      <c r="B32" s="15" t="s">
        <v>76</v>
      </c>
      <c r="C32" s="29">
        <v>5364.1250248855267</v>
      </c>
      <c r="D32" s="28">
        <v>0</v>
      </c>
      <c r="E32" s="72">
        <v>5571</v>
      </c>
      <c r="F32" s="31" t="s">
        <v>97</v>
      </c>
    </row>
    <row r="33" spans="1:9" ht="13.5" customHeight="1" x14ac:dyDescent="0.25">
      <c r="A33" s="25"/>
      <c r="B33" s="14" t="s">
        <v>77</v>
      </c>
      <c r="C33" s="27">
        <v>106.70250182493862</v>
      </c>
      <c r="D33" s="39">
        <v>332</v>
      </c>
      <c r="E33" s="75">
        <v>73</v>
      </c>
      <c r="F33" s="31">
        <f t="shared" si="2"/>
        <v>21.987951807228914</v>
      </c>
    </row>
    <row r="34" spans="1:9" ht="13.5" customHeight="1" x14ac:dyDescent="0.25">
      <c r="A34" s="25"/>
      <c r="B34" s="14" t="s">
        <v>78</v>
      </c>
      <c r="C34" s="27">
        <v>0</v>
      </c>
      <c r="D34" s="39">
        <v>332</v>
      </c>
      <c r="E34" s="75">
        <v>0</v>
      </c>
      <c r="F34" s="31">
        <f t="shared" si="2"/>
        <v>0</v>
      </c>
    </row>
    <row r="35" spans="1:9" ht="13.5" customHeight="1" x14ac:dyDescent="0.25">
      <c r="A35" s="25"/>
      <c r="B35" s="23" t="s">
        <v>206</v>
      </c>
      <c r="C35" s="29">
        <v>5470.8275267104646</v>
      </c>
      <c r="D35" s="28">
        <f>D32+D33-D34</f>
        <v>0</v>
      </c>
      <c r="E35" s="28">
        <f>E32+E33-E34</f>
        <v>5644</v>
      </c>
      <c r="F35" s="31" t="s">
        <v>97</v>
      </c>
    </row>
    <row r="36" spans="1:9" ht="13.5" customHeight="1" x14ac:dyDescent="0.25">
      <c r="C36" s="29"/>
      <c r="F36"/>
    </row>
    <row r="37" spans="1:9" x14ac:dyDescent="0.25">
      <c r="A37" s="85" t="s">
        <v>82</v>
      </c>
      <c r="B37" s="86"/>
      <c r="C37" s="28">
        <v>4839227.3024089197</v>
      </c>
      <c r="D37" s="28">
        <f t="shared" ref="D37" si="4">D8+D13+D18+D23+D28+D33</f>
        <v>10115431</v>
      </c>
      <c r="E37" s="28">
        <f>E8+E13+E18+E23+E28+E33</f>
        <v>5296111.92</v>
      </c>
      <c r="F37" s="31">
        <f t="shared" ref="F37:F42" si="5">E37/D37*100</f>
        <v>52.35675988497178</v>
      </c>
    </row>
    <row r="38" spans="1:9" x14ac:dyDescent="0.25">
      <c r="A38" s="85" t="s">
        <v>83</v>
      </c>
      <c r="B38" s="86"/>
      <c r="C38" s="28">
        <v>4861085.0620479127</v>
      </c>
      <c r="D38" s="28">
        <f>D9+D14+D19+D24+D29+D34</f>
        <v>9948821</v>
      </c>
      <c r="E38" s="28">
        <f>E9+E14+E19+E24+E29+E34</f>
        <v>4878535</v>
      </c>
      <c r="F38" s="31">
        <f t="shared" si="5"/>
        <v>49.03631294602647</v>
      </c>
    </row>
    <row r="39" spans="1:9" x14ac:dyDescent="0.25">
      <c r="A39" s="85" t="s">
        <v>84</v>
      </c>
      <c r="B39" s="86"/>
      <c r="C39" s="28">
        <v>881636.47222775233</v>
      </c>
      <c r="D39" s="72">
        <f>D7+D12+D17+D22+D27+D32</f>
        <v>701970</v>
      </c>
      <c r="E39" s="28">
        <f>E7+E12+E17+E22+E27+E32</f>
        <v>621184</v>
      </c>
      <c r="F39" s="31">
        <f t="shared" si="5"/>
        <v>88.491530977107274</v>
      </c>
    </row>
    <row r="40" spans="1:9" x14ac:dyDescent="0.25">
      <c r="A40" s="85" t="s">
        <v>82</v>
      </c>
      <c r="B40" s="86"/>
      <c r="C40" s="28">
        <v>4839227.3024089197</v>
      </c>
      <c r="D40" s="28">
        <f t="shared" ref="D40:E41" si="6">D37</f>
        <v>10115431</v>
      </c>
      <c r="E40" s="28">
        <f>E37</f>
        <v>5296111.92</v>
      </c>
      <c r="F40" s="31">
        <f t="shared" si="5"/>
        <v>52.35675988497178</v>
      </c>
    </row>
    <row r="41" spans="1:9" x14ac:dyDescent="0.25">
      <c r="A41" s="85" t="s">
        <v>83</v>
      </c>
      <c r="B41" s="86"/>
      <c r="C41" s="28">
        <v>4861085.0620479127</v>
      </c>
      <c r="D41" s="28">
        <f t="shared" si="6"/>
        <v>9948821</v>
      </c>
      <c r="E41" s="28">
        <f t="shared" si="6"/>
        <v>4878535</v>
      </c>
      <c r="F41" s="31">
        <f t="shared" si="5"/>
        <v>49.03631294602647</v>
      </c>
    </row>
    <row r="42" spans="1:9" x14ac:dyDescent="0.25">
      <c r="A42" s="85" t="s">
        <v>184</v>
      </c>
      <c r="B42" s="86"/>
      <c r="C42" s="28">
        <v>837215.83515827241</v>
      </c>
      <c r="D42" s="28">
        <f>D10+D15+D20+D25+D30+D35</f>
        <v>868580</v>
      </c>
      <c r="E42" s="28">
        <f>E10+E15+E20+E25+E30+E35</f>
        <v>1038760.9200000002</v>
      </c>
      <c r="F42" s="31">
        <f t="shared" si="5"/>
        <v>119.59300467429598</v>
      </c>
      <c r="I42" s="37"/>
    </row>
  </sheetData>
  <mergeCells count="8">
    <mergeCell ref="A39:B39"/>
    <mergeCell ref="A40:B40"/>
    <mergeCell ref="A41:B41"/>
    <mergeCell ref="A42:B42"/>
    <mergeCell ref="A2:F2"/>
    <mergeCell ref="A5:B5"/>
    <mergeCell ref="A37:B37"/>
    <mergeCell ref="A38:B38"/>
  </mergeCells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8746-2407-4C33-AA22-F890A2BC2215}">
  <dimension ref="A1:E12"/>
  <sheetViews>
    <sheetView workbookViewId="0">
      <selection activeCell="J28" sqref="J28"/>
    </sheetView>
  </sheetViews>
  <sheetFormatPr defaultColWidth="8.85546875" defaultRowHeight="15" x14ac:dyDescent="0.25"/>
  <cols>
    <col min="1" max="1" width="24.28515625" customWidth="1"/>
    <col min="2" max="2" width="19.42578125" bestFit="1" customWidth="1"/>
    <col min="3" max="3" width="18.140625" bestFit="1" customWidth="1"/>
    <col min="4" max="4" width="22.85546875" bestFit="1" customWidth="1"/>
    <col min="5" max="5" width="9.85546875" bestFit="1" customWidth="1"/>
  </cols>
  <sheetData>
    <row r="1" spans="1:5" ht="15.75" x14ac:dyDescent="0.25">
      <c r="A1" s="87"/>
      <c r="B1" s="87"/>
      <c r="C1" s="87"/>
      <c r="D1" s="87"/>
      <c r="E1" s="87"/>
    </row>
    <row r="2" spans="1:5" ht="15.75" x14ac:dyDescent="0.25">
      <c r="A2" s="88" t="s">
        <v>173</v>
      </c>
      <c r="B2" s="88"/>
      <c r="C2" s="88"/>
      <c r="D2" s="88"/>
      <c r="E2" s="88"/>
    </row>
    <row r="3" spans="1:5" ht="15.75" x14ac:dyDescent="0.25">
      <c r="A3" s="88" t="s">
        <v>174</v>
      </c>
      <c r="B3" s="88"/>
      <c r="C3" s="88"/>
      <c r="D3" s="88"/>
      <c r="E3" s="89"/>
    </row>
    <row r="4" spans="1:5" ht="15.75" x14ac:dyDescent="0.25">
      <c r="A4" s="53"/>
      <c r="B4" s="53"/>
      <c r="C4" s="53"/>
      <c r="D4" s="53"/>
      <c r="E4" s="54"/>
    </row>
    <row r="5" spans="1:5" ht="15.75" x14ac:dyDescent="0.25">
      <c r="A5" s="88" t="s">
        <v>175</v>
      </c>
      <c r="B5" s="88"/>
      <c r="C5" s="88"/>
      <c r="D5" s="89"/>
      <c r="E5" s="89"/>
    </row>
    <row r="6" spans="1:5" ht="15.75" x14ac:dyDescent="0.25">
      <c r="A6" s="53"/>
      <c r="B6" s="53"/>
      <c r="C6" s="53"/>
      <c r="D6" s="53"/>
      <c r="E6" s="54"/>
    </row>
    <row r="7" spans="1:5" ht="30" x14ac:dyDescent="0.25">
      <c r="A7" s="5" t="s">
        <v>176</v>
      </c>
      <c r="B7" s="5" t="s">
        <v>202</v>
      </c>
      <c r="C7" s="5" t="s">
        <v>177</v>
      </c>
      <c r="D7" s="5" t="s">
        <v>205</v>
      </c>
      <c r="E7" s="5" t="s">
        <v>16</v>
      </c>
    </row>
    <row r="8" spans="1:5" x14ac:dyDescent="0.25">
      <c r="A8" s="57">
        <v>1</v>
      </c>
      <c r="B8" s="58">
        <v>2</v>
      </c>
      <c r="C8" s="58">
        <v>3</v>
      </c>
      <c r="D8" s="58">
        <v>4</v>
      </c>
      <c r="E8" s="56" t="s">
        <v>178</v>
      </c>
    </row>
    <row r="9" spans="1:5" x14ac:dyDescent="0.25">
      <c r="A9" s="9" t="s">
        <v>179</v>
      </c>
      <c r="B9" s="28">
        <v>4861085.0992102986</v>
      </c>
      <c r="C9" s="28">
        <f t="shared" ref="C9:D9" si="0">SUM(C10)</f>
        <v>9948821</v>
      </c>
      <c r="D9" s="28">
        <f t="shared" si="0"/>
        <v>4878535</v>
      </c>
      <c r="E9" s="38">
        <f>SUM(D9/B9*100)</f>
        <v>100.35897130853637</v>
      </c>
    </row>
    <row r="10" spans="1:5" x14ac:dyDescent="0.25">
      <c r="A10" s="70" t="s">
        <v>180</v>
      </c>
      <c r="B10" s="69">
        <v>4861085.0992102986</v>
      </c>
      <c r="C10" s="55">
        <v>9948821</v>
      </c>
      <c r="D10" s="55">
        <v>4878535</v>
      </c>
      <c r="E10" s="56"/>
    </row>
    <row r="11" spans="1:5" ht="25.5" x14ac:dyDescent="0.25">
      <c r="A11" s="10" t="s">
        <v>181</v>
      </c>
      <c r="B11" s="69">
        <v>4861085.0992102986</v>
      </c>
      <c r="C11" s="55">
        <v>9948821</v>
      </c>
      <c r="D11" s="55">
        <v>4878535</v>
      </c>
      <c r="E11" s="56"/>
    </row>
    <row r="12" spans="1:5" ht="15.75" x14ac:dyDescent="0.25">
      <c r="A12" s="52"/>
      <c r="B12" s="52"/>
      <c r="C12" s="52"/>
      <c r="D12" s="52"/>
      <c r="E12" s="5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2967-AB37-4795-AC7A-0186ED31D4B3}">
  <dimension ref="A1:E41"/>
  <sheetViews>
    <sheetView topLeftCell="A16" workbookViewId="0">
      <selection activeCell="C39" sqref="C39"/>
    </sheetView>
  </sheetViews>
  <sheetFormatPr defaultColWidth="20.42578125" defaultRowHeight="15" x14ac:dyDescent="0.25"/>
  <cols>
    <col min="1" max="1" width="20.28515625" bestFit="1" customWidth="1"/>
    <col min="2" max="2" width="40.85546875" customWidth="1"/>
    <col min="3" max="3" width="16.42578125" bestFit="1" customWidth="1"/>
    <col min="4" max="4" width="20.28515625" bestFit="1" customWidth="1"/>
    <col min="5" max="5" width="9.85546875" bestFit="1" customWidth="1"/>
  </cols>
  <sheetData>
    <row r="1" spans="1:5" x14ac:dyDescent="0.25">
      <c r="A1" s="96" t="s">
        <v>197</v>
      </c>
      <c r="B1" s="96"/>
      <c r="C1" s="96"/>
      <c r="D1" s="96"/>
      <c r="E1" s="96"/>
    </row>
    <row r="2" spans="1:5" x14ac:dyDescent="0.25">
      <c r="E2" s="42"/>
    </row>
    <row r="3" spans="1:5" x14ac:dyDescent="0.25">
      <c r="E3" s="42"/>
    </row>
    <row r="4" spans="1:5" ht="30" x14ac:dyDescent="0.25">
      <c r="A4" s="5" t="s">
        <v>14</v>
      </c>
      <c r="B4" s="5" t="s">
        <v>15</v>
      </c>
      <c r="C4" s="5" t="s">
        <v>187</v>
      </c>
      <c r="D4" s="5" t="s">
        <v>169</v>
      </c>
      <c r="E4" s="5" t="s">
        <v>16</v>
      </c>
    </row>
    <row r="5" spans="1:5" x14ac:dyDescent="0.25">
      <c r="A5" s="80">
        <v>1</v>
      </c>
      <c r="B5" s="81"/>
      <c r="C5" s="7">
        <v>2</v>
      </c>
      <c r="D5" s="7">
        <v>3</v>
      </c>
      <c r="E5" s="34" t="s">
        <v>186</v>
      </c>
    </row>
    <row r="6" spans="1:5" x14ac:dyDescent="0.25">
      <c r="A6" s="94" t="s">
        <v>76</v>
      </c>
      <c r="B6" s="95"/>
      <c r="C6" s="28">
        <v>0</v>
      </c>
      <c r="D6" s="28">
        <f t="shared" ref="D6" si="0">D7</f>
        <v>148011</v>
      </c>
      <c r="E6" s="38"/>
    </row>
    <row r="7" spans="1:5" x14ac:dyDescent="0.25">
      <c r="A7" s="92" t="s">
        <v>86</v>
      </c>
      <c r="B7" s="93"/>
      <c r="C7" s="26">
        <v>39817</v>
      </c>
      <c r="D7" s="26">
        <v>148011</v>
      </c>
      <c r="E7" s="31">
        <f>D7/C7*100</f>
        <v>371.7281563151418</v>
      </c>
    </row>
    <row r="8" spans="1:5" x14ac:dyDescent="0.25">
      <c r="A8" s="94" t="s">
        <v>85</v>
      </c>
      <c r="B8" s="95"/>
      <c r="C8" s="28">
        <f>C7</f>
        <v>39817</v>
      </c>
      <c r="D8" s="28">
        <f t="shared" ref="D8" si="1">D6</f>
        <v>148011</v>
      </c>
      <c r="E8" s="38"/>
    </row>
    <row r="9" spans="1:5" x14ac:dyDescent="0.25">
      <c r="E9" s="42"/>
    </row>
    <row r="10" spans="1:5" ht="30" x14ac:dyDescent="0.25">
      <c r="A10" s="5" t="s">
        <v>14</v>
      </c>
      <c r="B10" s="5" t="s">
        <v>15</v>
      </c>
      <c r="C10" s="5" t="s">
        <v>187</v>
      </c>
      <c r="D10" s="5" t="s">
        <v>169</v>
      </c>
      <c r="E10" s="5" t="s">
        <v>16</v>
      </c>
    </row>
    <row r="11" spans="1:5" x14ac:dyDescent="0.25">
      <c r="A11" s="80">
        <v>1</v>
      </c>
      <c r="B11" s="81"/>
      <c r="C11" s="7">
        <v>2</v>
      </c>
      <c r="D11" s="7">
        <v>3</v>
      </c>
      <c r="E11" s="34" t="s">
        <v>186</v>
      </c>
    </row>
    <row r="12" spans="1:5" x14ac:dyDescent="0.25">
      <c r="A12" s="94" t="s">
        <v>76</v>
      </c>
      <c r="B12" s="95"/>
      <c r="C12" s="28">
        <f t="shared" ref="C12:D12" si="2">C13</f>
        <v>143761</v>
      </c>
      <c r="D12" s="28">
        <f t="shared" si="2"/>
        <v>216837</v>
      </c>
      <c r="E12" s="38"/>
    </row>
    <row r="13" spans="1:5" x14ac:dyDescent="0.25">
      <c r="A13" s="92" t="s">
        <v>87</v>
      </c>
      <c r="B13" s="93"/>
      <c r="C13" s="26">
        <v>143761</v>
      </c>
      <c r="D13" s="26">
        <v>216837</v>
      </c>
      <c r="E13" s="31">
        <f>D13/C13*100</f>
        <v>150.83158853931178</v>
      </c>
    </row>
    <row r="14" spans="1:5" x14ac:dyDescent="0.25">
      <c r="A14" s="94" t="s">
        <v>90</v>
      </c>
      <c r="B14" s="95"/>
      <c r="C14" s="28">
        <f t="shared" ref="C14:D14" si="3">C12</f>
        <v>143761</v>
      </c>
      <c r="D14" s="28">
        <f t="shared" si="3"/>
        <v>216837</v>
      </c>
      <c r="E14" s="38"/>
    </row>
    <row r="15" spans="1:5" x14ac:dyDescent="0.25">
      <c r="E15" s="42"/>
    </row>
    <row r="16" spans="1:5" ht="30" x14ac:dyDescent="0.25">
      <c r="A16" s="5" t="s">
        <v>14</v>
      </c>
      <c r="B16" s="5" t="s">
        <v>15</v>
      </c>
      <c r="C16" s="5" t="s">
        <v>187</v>
      </c>
      <c r="D16" s="5" t="s">
        <v>169</v>
      </c>
      <c r="E16" s="5" t="s">
        <v>16</v>
      </c>
    </row>
    <row r="17" spans="1:5" x14ac:dyDescent="0.25">
      <c r="A17" s="80">
        <v>1</v>
      </c>
      <c r="B17" s="81"/>
      <c r="C17" s="7">
        <v>2</v>
      </c>
      <c r="D17" s="7">
        <v>3</v>
      </c>
      <c r="E17" s="34" t="s">
        <v>186</v>
      </c>
    </row>
    <row r="18" spans="1:5" x14ac:dyDescent="0.25">
      <c r="A18" s="94" t="s">
        <v>76</v>
      </c>
      <c r="B18" s="95"/>
      <c r="C18" s="28">
        <f>C19+C20+C21+C22</f>
        <v>486581</v>
      </c>
      <c r="D18" s="28">
        <f>D19+D20+D21+D22</f>
        <v>222523</v>
      </c>
      <c r="E18" s="38"/>
    </row>
    <row r="19" spans="1:5" x14ac:dyDescent="0.25">
      <c r="A19" s="92" t="s">
        <v>126</v>
      </c>
      <c r="B19" s="93"/>
      <c r="C19" s="26">
        <v>133691</v>
      </c>
      <c r="D19" s="26">
        <v>69154</v>
      </c>
      <c r="E19" s="31">
        <f>D19/C19*100</f>
        <v>51.72674301187066</v>
      </c>
    </row>
    <row r="20" spans="1:5" x14ac:dyDescent="0.25">
      <c r="A20" s="63" t="s">
        <v>125</v>
      </c>
      <c r="B20" s="64"/>
      <c r="C20" s="26">
        <v>299988</v>
      </c>
      <c r="D20" s="26">
        <v>546561</v>
      </c>
      <c r="E20" s="31">
        <f t="shared" ref="E20" si="4">D20/C20*100</f>
        <v>182.19428777151086</v>
      </c>
    </row>
    <row r="21" spans="1:5" x14ac:dyDescent="0.25">
      <c r="A21" s="92" t="s">
        <v>127</v>
      </c>
      <c r="B21" s="93"/>
      <c r="C21" s="26">
        <v>0</v>
      </c>
      <c r="D21" s="26">
        <v>0</v>
      </c>
      <c r="E21" s="31" t="s">
        <v>97</v>
      </c>
    </row>
    <row r="22" spans="1:5" x14ac:dyDescent="0.25">
      <c r="A22" s="92" t="s">
        <v>128</v>
      </c>
      <c r="B22" s="93"/>
      <c r="C22" s="26">
        <v>52902</v>
      </c>
      <c r="D22" s="26">
        <v>-393192</v>
      </c>
      <c r="E22" s="31" t="s">
        <v>97</v>
      </c>
    </row>
    <row r="23" spans="1:5" x14ac:dyDescent="0.25">
      <c r="A23" s="92" t="s">
        <v>147</v>
      </c>
      <c r="B23" s="93"/>
      <c r="C23" s="26">
        <v>0</v>
      </c>
      <c r="D23" s="26">
        <v>0</v>
      </c>
      <c r="E23" s="31"/>
    </row>
    <row r="24" spans="1:5" x14ac:dyDescent="0.25">
      <c r="A24" s="94" t="s">
        <v>91</v>
      </c>
      <c r="B24" s="95"/>
      <c r="C24" s="28">
        <f t="shared" ref="C24" si="5">C18</f>
        <v>486581</v>
      </c>
      <c r="D24" s="28">
        <f>D18</f>
        <v>222523</v>
      </c>
      <c r="E24" s="38"/>
    </row>
    <row r="25" spans="1:5" x14ac:dyDescent="0.25">
      <c r="A25" s="61"/>
      <c r="E25" s="42"/>
    </row>
    <row r="26" spans="1:5" ht="30" x14ac:dyDescent="0.25">
      <c r="A26" s="5" t="s">
        <v>14</v>
      </c>
      <c r="B26" s="5" t="s">
        <v>15</v>
      </c>
      <c r="C26" s="5" t="s">
        <v>187</v>
      </c>
      <c r="D26" s="5" t="s">
        <v>169</v>
      </c>
      <c r="E26" s="5" t="s">
        <v>16</v>
      </c>
    </row>
    <row r="27" spans="1:5" x14ac:dyDescent="0.25">
      <c r="A27" s="80">
        <v>1</v>
      </c>
      <c r="B27" s="81"/>
      <c r="C27" s="7">
        <v>2</v>
      </c>
      <c r="D27" s="7">
        <v>3</v>
      </c>
      <c r="E27" s="34" t="s">
        <v>186</v>
      </c>
    </row>
    <row r="28" spans="1:5" x14ac:dyDescent="0.25">
      <c r="A28" s="94" t="s">
        <v>76</v>
      </c>
      <c r="B28" s="95"/>
      <c r="C28" s="28">
        <f t="shared" ref="C28:D28" si="6">C29</f>
        <v>31811</v>
      </c>
      <c r="D28" s="28">
        <f t="shared" si="6"/>
        <v>28242</v>
      </c>
      <c r="E28" s="38"/>
    </row>
    <row r="29" spans="1:5" x14ac:dyDescent="0.25">
      <c r="A29" s="92" t="s">
        <v>139</v>
      </c>
      <c r="B29" s="93"/>
      <c r="C29" s="26">
        <v>31811</v>
      </c>
      <c r="D29" s="69">
        <v>28242</v>
      </c>
      <c r="E29" s="31">
        <f>D29/C29*100</f>
        <v>88.780610480651347</v>
      </c>
    </row>
    <row r="30" spans="1:5" x14ac:dyDescent="0.25">
      <c r="A30" s="94" t="s">
        <v>140</v>
      </c>
      <c r="B30" s="95"/>
      <c r="C30" s="28">
        <f t="shared" ref="C30:D30" si="7">C28</f>
        <v>31811</v>
      </c>
      <c r="D30" s="28">
        <f t="shared" si="7"/>
        <v>28242</v>
      </c>
      <c r="E30" s="38"/>
    </row>
    <row r="31" spans="1:5" x14ac:dyDescent="0.25">
      <c r="A31" s="61"/>
      <c r="E31" s="42"/>
    </row>
    <row r="32" spans="1:5" ht="30" x14ac:dyDescent="0.25">
      <c r="A32" s="5" t="s">
        <v>14</v>
      </c>
      <c r="B32" s="5" t="s">
        <v>15</v>
      </c>
      <c r="C32" s="5" t="s">
        <v>187</v>
      </c>
      <c r="D32" s="5" t="s">
        <v>169</v>
      </c>
      <c r="E32" s="5" t="s">
        <v>16</v>
      </c>
    </row>
    <row r="33" spans="1:5" x14ac:dyDescent="0.25">
      <c r="A33" s="80">
        <v>1</v>
      </c>
      <c r="B33" s="81"/>
      <c r="C33" s="7">
        <v>2</v>
      </c>
      <c r="D33" s="7">
        <v>3</v>
      </c>
      <c r="E33" s="34" t="s">
        <v>186</v>
      </c>
    </row>
    <row r="34" spans="1:5" x14ac:dyDescent="0.25">
      <c r="A34" s="94" t="s">
        <v>76</v>
      </c>
      <c r="B34" s="95"/>
      <c r="C34" s="28">
        <f t="shared" ref="C34:D34" si="8">C35</f>
        <v>0</v>
      </c>
      <c r="D34" s="28">
        <f t="shared" si="8"/>
        <v>5571</v>
      </c>
      <c r="E34" s="38"/>
    </row>
    <row r="35" spans="1:5" x14ac:dyDescent="0.25">
      <c r="A35" s="92" t="s">
        <v>142</v>
      </c>
      <c r="B35" s="93"/>
      <c r="C35" s="26">
        <v>0</v>
      </c>
      <c r="D35" s="69">
        <v>5571</v>
      </c>
      <c r="E35" s="31"/>
    </row>
    <row r="36" spans="1:5" x14ac:dyDescent="0.25">
      <c r="A36" s="94" t="s">
        <v>141</v>
      </c>
      <c r="B36" s="95"/>
      <c r="C36" s="28">
        <f t="shared" ref="C36:D36" si="9">C34</f>
        <v>0</v>
      </c>
      <c r="D36" s="28">
        <f t="shared" si="9"/>
        <v>5571</v>
      </c>
      <c r="E36" s="31"/>
    </row>
    <row r="37" spans="1:5" x14ac:dyDescent="0.25">
      <c r="A37" s="61"/>
      <c r="B37" s="62"/>
      <c r="C37" s="28"/>
      <c r="D37" s="28"/>
      <c r="E37" s="31"/>
    </row>
    <row r="39" spans="1:5" x14ac:dyDescent="0.25">
      <c r="A39" s="90" t="s">
        <v>143</v>
      </c>
      <c r="B39" s="91"/>
      <c r="C39" s="35">
        <f>C8+C14+C24+C30+C36</f>
        <v>701970</v>
      </c>
      <c r="D39" s="35">
        <f>D8+D14+D24+D30+D36</f>
        <v>621184</v>
      </c>
      <c r="E39" s="31">
        <f t="shared" ref="E39:E41" si="10">D39/C39*100</f>
        <v>88.491530977107274</v>
      </c>
    </row>
    <row r="40" spans="1:5" x14ac:dyDescent="0.25">
      <c r="A40" s="90" t="s">
        <v>88</v>
      </c>
      <c r="B40" s="91"/>
      <c r="C40" s="35">
        <v>10115536</v>
      </c>
      <c r="D40" s="35">
        <v>5296111.92</v>
      </c>
      <c r="E40" s="31">
        <v>52.356216417993075</v>
      </c>
    </row>
    <row r="41" spans="1:5" x14ac:dyDescent="0.25">
      <c r="A41" s="90" t="s">
        <v>89</v>
      </c>
      <c r="B41" s="91"/>
      <c r="C41" s="35">
        <f t="shared" ref="C41:D41" si="11">C39+C40</f>
        <v>10817506</v>
      </c>
      <c r="D41" s="35">
        <f t="shared" si="11"/>
        <v>5917295.9199999999</v>
      </c>
      <c r="E41" s="31">
        <f t="shared" si="10"/>
        <v>54.701110588706861</v>
      </c>
    </row>
  </sheetData>
  <mergeCells count="27">
    <mergeCell ref="A11:B11"/>
    <mergeCell ref="A1:E1"/>
    <mergeCell ref="A5:B5"/>
    <mergeCell ref="A6:B6"/>
    <mergeCell ref="A7:B7"/>
    <mergeCell ref="A8:B8"/>
    <mergeCell ref="A28:B28"/>
    <mergeCell ref="A12:B12"/>
    <mergeCell ref="A13:B13"/>
    <mergeCell ref="A14:B14"/>
    <mergeCell ref="A17:B17"/>
    <mergeCell ref="A18:B18"/>
    <mergeCell ref="A19:B19"/>
    <mergeCell ref="A21:B21"/>
    <mergeCell ref="A22:B22"/>
    <mergeCell ref="A23:B23"/>
    <mergeCell ref="A24:B24"/>
    <mergeCell ref="A27:B27"/>
    <mergeCell ref="A39:B39"/>
    <mergeCell ref="A40:B40"/>
    <mergeCell ref="A41:B41"/>
    <mergeCell ref="A29:B29"/>
    <mergeCell ref="A30:B30"/>
    <mergeCell ref="A33:B33"/>
    <mergeCell ref="A34:B34"/>
    <mergeCell ref="A35:B35"/>
    <mergeCell ref="A36:B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2:F157"/>
  <sheetViews>
    <sheetView topLeftCell="A41" zoomScale="110" zoomScaleNormal="110" workbookViewId="0">
      <selection activeCell="E74" sqref="E74"/>
    </sheetView>
  </sheetViews>
  <sheetFormatPr defaultColWidth="8.85546875" defaultRowHeight="15" x14ac:dyDescent="0.25"/>
  <cols>
    <col min="1" max="1" width="8.85546875" customWidth="1"/>
    <col min="2" max="2" width="59.42578125" customWidth="1"/>
    <col min="3" max="3" width="19.4257812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6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129</v>
      </c>
      <c r="B4" s="98"/>
      <c r="C4" s="98"/>
      <c r="D4" s="98"/>
      <c r="E4" s="98"/>
      <c r="F4" s="98"/>
    </row>
    <row r="6" spans="1:6" ht="45" x14ac:dyDescent="0.25">
      <c r="A6" s="5" t="s">
        <v>189</v>
      </c>
      <c r="B6" s="5" t="s">
        <v>15</v>
      </c>
      <c r="C6" s="5" t="s">
        <v>210</v>
      </c>
      <c r="D6" s="5" t="s">
        <v>187</v>
      </c>
      <c r="E6" s="5" t="s">
        <v>169</v>
      </c>
      <c r="F6" s="5" t="s">
        <v>16</v>
      </c>
    </row>
    <row r="7" spans="1:6" x14ac:dyDescent="0.25">
      <c r="A7" s="80">
        <v>1</v>
      </c>
      <c r="B7" s="81"/>
      <c r="C7" s="60">
        <v>2</v>
      </c>
      <c r="D7" s="7">
        <v>3</v>
      </c>
      <c r="E7" s="7">
        <v>4</v>
      </c>
      <c r="F7" s="7" t="s">
        <v>207</v>
      </c>
    </row>
    <row r="8" spans="1:6" x14ac:dyDescent="0.25">
      <c r="A8" s="17">
        <v>31</v>
      </c>
      <c r="B8" s="9" t="s">
        <v>17</v>
      </c>
      <c r="C8" s="28">
        <v>2980775.4515893557</v>
      </c>
      <c r="D8" s="28">
        <v>6887036</v>
      </c>
      <c r="E8" s="28">
        <f>E9+E12+E14</f>
        <v>3415728.3499999996</v>
      </c>
      <c r="F8" s="38">
        <f>E8/D8*100</f>
        <v>49.596493324559354</v>
      </c>
    </row>
    <row r="9" spans="1:6" x14ac:dyDescent="0.25">
      <c r="A9" s="17">
        <v>311</v>
      </c>
      <c r="B9" s="17" t="s">
        <v>18</v>
      </c>
      <c r="C9" s="28">
        <v>2503666.8033711594</v>
      </c>
      <c r="D9" s="28"/>
      <c r="E9" s="28">
        <f>E10+E11</f>
        <v>2867613.36</v>
      </c>
      <c r="F9" s="38" t="s">
        <v>97</v>
      </c>
    </row>
    <row r="10" spans="1:6" ht="15.75" customHeight="1" x14ac:dyDescent="0.25">
      <c r="A10" s="18">
        <v>3111</v>
      </c>
      <c r="B10" s="10" t="s">
        <v>19</v>
      </c>
      <c r="C10" s="26">
        <v>2502993.88280576</v>
      </c>
      <c r="D10" s="26"/>
      <c r="E10" s="26">
        <v>2866161.8</v>
      </c>
      <c r="F10" s="38" t="s">
        <v>97</v>
      </c>
    </row>
    <row r="11" spans="1:6" ht="15.75" customHeight="1" x14ac:dyDescent="0.25">
      <c r="A11" s="18">
        <v>3114</v>
      </c>
      <c r="B11" s="10" t="s">
        <v>115</v>
      </c>
      <c r="C11" s="26">
        <v>672.92056539916382</v>
      </c>
      <c r="D11" s="26"/>
      <c r="E11" s="26">
        <v>1451.56</v>
      </c>
      <c r="F11" s="38" t="s">
        <v>97</v>
      </c>
    </row>
    <row r="12" spans="1:6" x14ac:dyDescent="0.25">
      <c r="A12" s="17">
        <v>312</v>
      </c>
      <c r="B12" s="9" t="s">
        <v>20</v>
      </c>
      <c r="C12" s="28">
        <v>69341.947043599444</v>
      </c>
      <c r="D12" s="28"/>
      <c r="E12" s="28">
        <f>E13</f>
        <v>83691.61</v>
      </c>
      <c r="F12" s="38" t="s">
        <v>97</v>
      </c>
    </row>
    <row r="13" spans="1:6" x14ac:dyDescent="0.25">
      <c r="A13" s="18">
        <v>3121</v>
      </c>
      <c r="B13" s="10" t="s">
        <v>20</v>
      </c>
      <c r="C13" s="26">
        <v>69341.947043599444</v>
      </c>
      <c r="D13" s="26"/>
      <c r="E13" s="26">
        <v>83691.61</v>
      </c>
      <c r="F13" s="38" t="s">
        <v>97</v>
      </c>
    </row>
    <row r="14" spans="1:6" x14ac:dyDescent="0.25">
      <c r="A14" s="17">
        <v>313</v>
      </c>
      <c r="B14" s="9" t="s">
        <v>22</v>
      </c>
      <c r="C14" s="28">
        <v>407766.70117459685</v>
      </c>
      <c r="D14" s="28"/>
      <c r="E14" s="28">
        <f>E15+E16</f>
        <v>464423.38</v>
      </c>
      <c r="F14" s="38" t="s">
        <v>97</v>
      </c>
    </row>
    <row r="15" spans="1:6" x14ac:dyDescent="0.25">
      <c r="A15" s="18">
        <v>3132</v>
      </c>
      <c r="B15" s="10" t="s">
        <v>23</v>
      </c>
      <c r="C15" s="26">
        <v>407766.70117459685</v>
      </c>
      <c r="D15" s="26"/>
      <c r="E15" s="26">
        <v>464423.38</v>
      </c>
      <c r="F15" s="38" t="s">
        <v>97</v>
      </c>
    </row>
    <row r="16" spans="1:6" x14ac:dyDescent="0.25">
      <c r="A16" s="18">
        <v>3133</v>
      </c>
      <c r="B16" s="10" t="s">
        <v>24</v>
      </c>
      <c r="C16" s="26">
        <v>0</v>
      </c>
      <c r="D16" s="26"/>
      <c r="E16" s="26">
        <v>0</v>
      </c>
      <c r="F16" s="38" t="s">
        <v>97</v>
      </c>
    </row>
    <row r="17" spans="1:6" x14ac:dyDescent="0.25">
      <c r="A17" s="17">
        <v>32</v>
      </c>
      <c r="B17" s="9" t="s">
        <v>25</v>
      </c>
      <c r="C17" s="28">
        <v>376529.83343287546</v>
      </c>
      <c r="D17" s="28">
        <v>686526</v>
      </c>
      <c r="E17" s="28">
        <f>E18+E23+E30+E40+E42</f>
        <v>294497.41000000003</v>
      </c>
      <c r="F17" s="38">
        <f t="shared" ref="F17:F70" si="0">E17/D17*100</f>
        <v>42.89675991877948</v>
      </c>
    </row>
    <row r="18" spans="1:6" x14ac:dyDescent="0.25">
      <c r="A18" s="17">
        <v>321</v>
      </c>
      <c r="B18" s="9" t="s">
        <v>26</v>
      </c>
      <c r="C18" s="28">
        <v>64599.547415223307</v>
      </c>
      <c r="D18" s="28"/>
      <c r="E18" s="28">
        <f>E19+E20+E21+E22</f>
        <v>74445.990000000005</v>
      </c>
      <c r="F18" s="38" t="s">
        <v>97</v>
      </c>
    </row>
    <row r="19" spans="1:6" x14ac:dyDescent="0.25">
      <c r="A19" s="18">
        <v>3211</v>
      </c>
      <c r="B19" s="10" t="s">
        <v>27</v>
      </c>
      <c r="C19" s="26">
        <v>6139.236843851616</v>
      </c>
      <c r="D19" s="26"/>
      <c r="E19" s="26">
        <v>24.8</v>
      </c>
      <c r="F19" s="38" t="s">
        <v>97</v>
      </c>
    </row>
    <row r="20" spans="1:6" x14ac:dyDescent="0.25">
      <c r="A20" s="18">
        <v>3212</v>
      </c>
      <c r="B20" s="10" t="s">
        <v>28</v>
      </c>
      <c r="C20" s="26">
        <v>54997.463667131196</v>
      </c>
      <c r="D20" s="26"/>
      <c r="E20" s="26">
        <v>70348.31</v>
      </c>
      <c r="F20" s="38" t="s">
        <v>97</v>
      </c>
    </row>
    <row r="21" spans="1:6" x14ac:dyDescent="0.25">
      <c r="A21" s="18">
        <v>3213</v>
      </c>
      <c r="B21" s="10" t="s">
        <v>103</v>
      </c>
      <c r="C21" s="26">
        <v>3462.8469042404936</v>
      </c>
      <c r="D21" s="26"/>
      <c r="E21" s="26">
        <v>4072.88</v>
      </c>
      <c r="F21" s="38" t="s">
        <v>97</v>
      </c>
    </row>
    <row r="22" spans="1:6" x14ac:dyDescent="0.25">
      <c r="A22" s="18">
        <v>3214</v>
      </c>
      <c r="B22" s="10" t="s">
        <v>104</v>
      </c>
      <c r="C22" s="26">
        <v>0</v>
      </c>
      <c r="D22" s="26"/>
      <c r="E22" s="26">
        <v>0</v>
      </c>
      <c r="F22" s="38" t="s">
        <v>97</v>
      </c>
    </row>
    <row r="23" spans="1:6" x14ac:dyDescent="0.25">
      <c r="A23" s="17">
        <v>322</v>
      </c>
      <c r="B23" s="9" t="s">
        <v>29</v>
      </c>
      <c r="C23" s="28">
        <v>189484.41303337979</v>
      </c>
      <c r="D23" s="28"/>
      <c r="E23" s="28">
        <f>E24+E25+E26+E27+E28+E29</f>
        <v>111745.93000000001</v>
      </c>
      <c r="F23" s="38" t="s">
        <v>97</v>
      </c>
    </row>
    <row r="24" spans="1:6" x14ac:dyDescent="0.25">
      <c r="A24" s="18">
        <v>3221</v>
      </c>
      <c r="B24" s="10" t="s">
        <v>30</v>
      </c>
      <c r="C24" s="26">
        <v>18589.688765014267</v>
      </c>
      <c r="D24" s="26"/>
      <c r="E24" s="26">
        <f>D108</f>
        <v>8016</v>
      </c>
      <c r="F24" s="38" t="s">
        <v>97</v>
      </c>
    </row>
    <row r="25" spans="1:6" x14ac:dyDescent="0.25">
      <c r="A25" s="18">
        <v>3222</v>
      </c>
      <c r="B25" s="10" t="s">
        <v>31</v>
      </c>
      <c r="C25" s="26">
        <v>12093.746101267503</v>
      </c>
      <c r="D25" s="26"/>
      <c r="E25" s="26">
        <v>525.77</v>
      </c>
      <c r="F25" s="38" t="s">
        <v>97</v>
      </c>
    </row>
    <row r="26" spans="1:6" ht="15.75" customHeight="1" x14ac:dyDescent="0.25">
      <c r="A26" s="18">
        <v>3223</v>
      </c>
      <c r="B26" s="10" t="s">
        <v>32</v>
      </c>
      <c r="C26" s="26">
        <v>146824.18475014932</v>
      </c>
      <c r="D26" s="26"/>
      <c r="E26" s="26">
        <v>94252.800000000003</v>
      </c>
      <c r="F26" s="38" t="s">
        <v>97</v>
      </c>
    </row>
    <row r="27" spans="1:6" x14ac:dyDescent="0.25">
      <c r="A27" s="18">
        <v>3224</v>
      </c>
      <c r="B27" s="10" t="s">
        <v>33</v>
      </c>
      <c r="C27" s="26">
        <v>8257.025681863428</v>
      </c>
      <c r="D27" s="26"/>
      <c r="E27" s="26">
        <v>5737.71</v>
      </c>
      <c r="F27" s="38" t="s">
        <v>97</v>
      </c>
    </row>
    <row r="28" spans="1:6" x14ac:dyDescent="0.25">
      <c r="A28" s="18">
        <v>3225</v>
      </c>
      <c r="B28" s="10" t="s">
        <v>44</v>
      </c>
      <c r="C28" s="26">
        <v>2941.3949167164374</v>
      </c>
      <c r="D28" s="26"/>
      <c r="E28" s="26">
        <v>2081.15</v>
      </c>
      <c r="F28" s="38" t="s">
        <v>97</v>
      </c>
    </row>
    <row r="29" spans="1:6" x14ac:dyDescent="0.25">
      <c r="A29" s="18">
        <v>3227</v>
      </c>
      <c r="B29" s="10" t="s">
        <v>45</v>
      </c>
      <c r="C29" s="26">
        <v>778.37281836883665</v>
      </c>
      <c r="D29" s="26"/>
      <c r="E29" s="26">
        <v>1132.5</v>
      </c>
      <c r="F29" s="38" t="s">
        <v>97</v>
      </c>
    </row>
    <row r="30" spans="1:6" x14ac:dyDescent="0.25">
      <c r="A30" s="17">
        <v>323</v>
      </c>
      <c r="B30" s="9" t="s">
        <v>34</v>
      </c>
      <c r="C30" s="28">
        <v>109018.48430552791</v>
      </c>
      <c r="D30" s="28"/>
      <c r="E30" s="28">
        <f>E31+E32+E33+E34+E35+E36+E37+E38+E39</f>
        <v>92808.16</v>
      </c>
      <c r="F30" s="38" t="s">
        <v>97</v>
      </c>
    </row>
    <row r="31" spans="1:6" x14ac:dyDescent="0.25">
      <c r="A31" s="18">
        <v>3231</v>
      </c>
      <c r="B31" s="10" t="s">
        <v>35</v>
      </c>
      <c r="C31" s="26">
        <v>14260.728648218197</v>
      </c>
      <c r="D31" s="26"/>
      <c r="E31" s="26">
        <v>8396.65</v>
      </c>
      <c r="F31" s="38" t="s">
        <v>97</v>
      </c>
    </row>
    <row r="32" spans="1:6" x14ac:dyDescent="0.25">
      <c r="A32" s="18">
        <v>3232</v>
      </c>
      <c r="B32" s="10" t="s">
        <v>36</v>
      </c>
      <c r="C32" s="26">
        <v>13164.890835490078</v>
      </c>
      <c r="D32" s="26"/>
      <c r="E32" s="26">
        <v>14519.33</v>
      </c>
      <c r="F32" s="38" t="s">
        <v>97</v>
      </c>
    </row>
    <row r="33" spans="1:6" x14ac:dyDescent="0.25">
      <c r="A33" s="18">
        <v>3233</v>
      </c>
      <c r="B33" s="10" t="s">
        <v>37</v>
      </c>
      <c r="C33" s="26">
        <v>8298.5440307916906</v>
      </c>
      <c r="D33" s="26"/>
      <c r="E33" s="26">
        <v>3796.79</v>
      </c>
      <c r="F33" s="38" t="s">
        <v>97</v>
      </c>
    </row>
    <row r="34" spans="1:6" x14ac:dyDescent="0.25">
      <c r="A34" s="18">
        <v>3234</v>
      </c>
      <c r="B34" s="10" t="s">
        <v>38</v>
      </c>
      <c r="C34" s="26">
        <v>30367.220120777754</v>
      </c>
      <c r="D34" s="26"/>
      <c r="E34" s="26">
        <v>24611.03</v>
      </c>
      <c r="F34" s="38" t="s">
        <v>97</v>
      </c>
    </row>
    <row r="35" spans="1:6" x14ac:dyDescent="0.25">
      <c r="A35" s="18">
        <v>3235</v>
      </c>
      <c r="B35" s="10" t="s">
        <v>39</v>
      </c>
      <c r="C35" s="26">
        <v>13647.076780144665</v>
      </c>
      <c r="D35" s="26"/>
      <c r="E35" s="26">
        <v>10376.02</v>
      </c>
      <c r="F35" s="38" t="s">
        <v>97</v>
      </c>
    </row>
    <row r="36" spans="1:6" ht="15" customHeight="1" x14ac:dyDescent="0.25">
      <c r="A36" s="18">
        <v>3236</v>
      </c>
      <c r="B36" s="10" t="s">
        <v>40</v>
      </c>
      <c r="C36" s="26">
        <v>2459.6854469440573</v>
      </c>
      <c r="D36" s="26"/>
      <c r="E36" s="26">
        <v>0</v>
      </c>
      <c r="F36" s="38" t="s">
        <v>97</v>
      </c>
    </row>
    <row r="37" spans="1:6" x14ac:dyDescent="0.25">
      <c r="A37" s="18">
        <v>3237</v>
      </c>
      <c r="B37" s="10" t="s">
        <v>41</v>
      </c>
      <c r="C37" s="26">
        <v>11473.40234919371</v>
      </c>
      <c r="D37" s="26"/>
      <c r="E37" s="26">
        <v>11852.71</v>
      </c>
      <c r="F37" s="38" t="s">
        <v>97</v>
      </c>
    </row>
    <row r="38" spans="1:6" x14ac:dyDescent="0.25">
      <c r="A38" s="18">
        <v>3238</v>
      </c>
      <c r="B38" s="10" t="s">
        <v>42</v>
      </c>
      <c r="C38" s="26">
        <v>1207.851881345809</v>
      </c>
      <c r="D38" s="26"/>
      <c r="E38" s="26">
        <v>4776.74</v>
      </c>
      <c r="F38" s="38" t="s">
        <v>97</v>
      </c>
    </row>
    <row r="39" spans="1:6" x14ac:dyDescent="0.25">
      <c r="A39" s="18">
        <v>3239</v>
      </c>
      <c r="B39" s="10" t="s">
        <v>43</v>
      </c>
      <c r="C39" s="26">
        <v>14139.084212621938</v>
      </c>
      <c r="D39" s="26"/>
      <c r="E39" s="26">
        <v>14478.89</v>
      </c>
      <c r="F39" s="38" t="s">
        <v>97</v>
      </c>
    </row>
    <row r="40" spans="1:6" x14ac:dyDescent="0.25">
      <c r="A40" s="17">
        <v>324</v>
      </c>
      <c r="B40" s="9" t="s">
        <v>46</v>
      </c>
      <c r="C40" s="28">
        <v>0</v>
      </c>
      <c r="D40" s="28"/>
      <c r="E40" s="28">
        <f>E41</f>
        <v>0</v>
      </c>
      <c r="F40" s="38" t="s">
        <v>97</v>
      </c>
    </row>
    <row r="41" spans="1:6" x14ac:dyDescent="0.25">
      <c r="A41" s="18">
        <v>3241</v>
      </c>
      <c r="B41" s="10" t="s">
        <v>46</v>
      </c>
      <c r="C41" s="26">
        <v>0</v>
      </c>
      <c r="D41" s="26"/>
      <c r="E41" s="26">
        <v>0</v>
      </c>
      <c r="F41" s="38" t="s">
        <v>97</v>
      </c>
    </row>
    <row r="42" spans="1:6" x14ac:dyDescent="0.25">
      <c r="A42" s="17">
        <v>329</v>
      </c>
      <c r="B42" s="9" t="s">
        <v>47</v>
      </c>
      <c r="C42" s="28">
        <v>13427.388678744441</v>
      </c>
      <c r="D42" s="28"/>
      <c r="E42" s="28">
        <f>E43+E44+E45+E46+E47+E48+E49</f>
        <v>15497.329999999998</v>
      </c>
      <c r="F42" s="38" t="s">
        <v>97</v>
      </c>
    </row>
    <row r="43" spans="1:6" x14ac:dyDescent="0.25">
      <c r="A43" s="18">
        <v>3291</v>
      </c>
      <c r="B43" s="10" t="s">
        <v>48</v>
      </c>
      <c r="C43" s="26">
        <v>0</v>
      </c>
      <c r="D43" s="26"/>
      <c r="E43" s="26">
        <v>0</v>
      </c>
      <c r="F43" s="38" t="s">
        <v>97</v>
      </c>
    </row>
    <row r="44" spans="1:6" x14ac:dyDescent="0.25">
      <c r="A44" s="18">
        <v>3292</v>
      </c>
      <c r="B44" s="10" t="s">
        <v>49</v>
      </c>
      <c r="C44" s="26">
        <v>2756.9978100736607</v>
      </c>
      <c r="D44" s="26"/>
      <c r="E44" s="26">
        <v>4972.26</v>
      </c>
      <c r="F44" s="38" t="s">
        <v>97</v>
      </c>
    </row>
    <row r="45" spans="1:6" x14ac:dyDescent="0.25">
      <c r="A45" s="18">
        <v>3293</v>
      </c>
      <c r="B45" s="10" t="s">
        <v>50</v>
      </c>
      <c r="C45" s="26">
        <v>0</v>
      </c>
      <c r="D45" s="26"/>
      <c r="E45" s="26">
        <v>0</v>
      </c>
      <c r="F45" s="38" t="s">
        <v>97</v>
      </c>
    </row>
    <row r="46" spans="1:6" x14ac:dyDescent="0.25">
      <c r="A46" s="18">
        <v>3294</v>
      </c>
      <c r="B46" s="10" t="s">
        <v>51</v>
      </c>
      <c r="C46" s="26">
        <v>1319.8314420333134</v>
      </c>
      <c r="D46" s="26"/>
      <c r="E46" s="26">
        <v>133</v>
      </c>
      <c r="F46" s="38" t="s">
        <v>97</v>
      </c>
    </row>
    <row r="47" spans="1:6" x14ac:dyDescent="0.25">
      <c r="A47" s="18">
        <v>3295</v>
      </c>
      <c r="B47" s="11" t="s">
        <v>52</v>
      </c>
      <c r="C47" s="26">
        <v>6680.7060853407656</v>
      </c>
      <c r="D47" s="26"/>
      <c r="E47" s="26">
        <v>6736.7</v>
      </c>
      <c r="F47" s="38" t="s">
        <v>97</v>
      </c>
    </row>
    <row r="48" spans="1:6" x14ac:dyDescent="0.25">
      <c r="A48" s="18">
        <v>3296</v>
      </c>
      <c r="B48" s="10" t="s">
        <v>105</v>
      </c>
      <c r="C48" s="26">
        <v>0</v>
      </c>
      <c r="D48" s="26"/>
      <c r="E48" s="26">
        <v>0</v>
      </c>
      <c r="F48" s="38" t="s">
        <v>97</v>
      </c>
    </row>
    <row r="49" spans="1:6" x14ac:dyDescent="0.25">
      <c r="A49" s="18">
        <v>3299</v>
      </c>
      <c r="B49" s="10" t="s">
        <v>47</v>
      </c>
      <c r="C49" s="26">
        <v>2669.8533412967013</v>
      </c>
      <c r="D49" s="26"/>
      <c r="E49" s="26">
        <v>3655.37</v>
      </c>
      <c r="F49" s="38" t="s">
        <v>97</v>
      </c>
    </row>
    <row r="50" spans="1:6" x14ac:dyDescent="0.25">
      <c r="A50" s="17">
        <v>34</v>
      </c>
      <c r="B50" s="9" t="s">
        <v>53</v>
      </c>
      <c r="C50" s="28">
        <v>1070.2700909151238</v>
      </c>
      <c r="D50" s="28">
        <v>2413</v>
      </c>
      <c r="E50" s="28">
        <f t="shared" ref="E50" si="1">E52+E51</f>
        <v>1023.4399999999999</v>
      </c>
      <c r="F50" s="38">
        <f t="shared" si="0"/>
        <v>42.413593037712388</v>
      </c>
    </row>
    <row r="51" spans="1:6" x14ac:dyDescent="0.25">
      <c r="A51" s="19">
        <v>342</v>
      </c>
      <c r="B51" s="9" t="s">
        <v>116</v>
      </c>
      <c r="C51" s="28">
        <v>0</v>
      </c>
      <c r="D51" s="28"/>
      <c r="E51" s="28">
        <v>0</v>
      </c>
      <c r="F51" s="38" t="s">
        <v>97</v>
      </c>
    </row>
    <row r="52" spans="1:6" x14ac:dyDescent="0.25">
      <c r="A52" s="17">
        <v>343</v>
      </c>
      <c r="B52" s="9" t="s">
        <v>54</v>
      </c>
      <c r="C52" s="28">
        <v>1070.2700909151238</v>
      </c>
      <c r="D52" s="28"/>
      <c r="E52" s="28">
        <f t="shared" ref="E52" si="2">E53+E54+E55+E56</f>
        <v>1023.4399999999999</v>
      </c>
      <c r="F52" s="38" t="s">
        <v>97</v>
      </c>
    </row>
    <row r="53" spans="1:6" x14ac:dyDescent="0.25">
      <c r="A53" s="18">
        <v>3431</v>
      </c>
      <c r="B53" s="10" t="s">
        <v>55</v>
      </c>
      <c r="C53" s="26">
        <v>1070.2700909151238</v>
      </c>
      <c r="D53" s="26"/>
      <c r="E53" s="26">
        <v>1023.27</v>
      </c>
      <c r="F53" s="38" t="s">
        <v>97</v>
      </c>
    </row>
    <row r="54" spans="1:6" x14ac:dyDescent="0.25">
      <c r="A54" s="20">
        <v>3432</v>
      </c>
      <c r="B54" s="10" t="s">
        <v>106</v>
      </c>
      <c r="C54" s="26">
        <v>0</v>
      </c>
      <c r="D54" s="26"/>
      <c r="E54" s="26">
        <v>0</v>
      </c>
      <c r="F54" s="38" t="s">
        <v>97</v>
      </c>
    </row>
    <row r="55" spans="1:6" x14ac:dyDescent="0.25">
      <c r="A55" s="20">
        <v>3433</v>
      </c>
      <c r="B55" s="10" t="s">
        <v>107</v>
      </c>
      <c r="C55" s="26">
        <v>0</v>
      </c>
      <c r="D55" s="26"/>
      <c r="E55" s="26">
        <v>0.17</v>
      </c>
      <c r="F55" s="38" t="s">
        <v>97</v>
      </c>
    </row>
    <row r="56" spans="1:6" x14ac:dyDescent="0.25">
      <c r="A56" s="20">
        <v>3434</v>
      </c>
      <c r="B56" s="10" t="s">
        <v>117</v>
      </c>
      <c r="C56" s="26">
        <v>0</v>
      </c>
      <c r="D56" s="26"/>
      <c r="E56" s="26">
        <v>0</v>
      </c>
      <c r="F56" s="38" t="s">
        <v>97</v>
      </c>
    </row>
    <row r="57" spans="1:6" x14ac:dyDescent="0.25">
      <c r="A57" s="17">
        <v>37</v>
      </c>
      <c r="B57" s="9" t="s">
        <v>110</v>
      </c>
      <c r="C57" s="28">
        <v>0</v>
      </c>
      <c r="D57" s="28">
        <v>0</v>
      </c>
      <c r="E57" s="28">
        <f>E58</f>
        <v>0</v>
      </c>
      <c r="F57" s="38" t="s">
        <v>97</v>
      </c>
    </row>
    <row r="58" spans="1:6" x14ac:dyDescent="0.25">
      <c r="A58" s="18">
        <v>3721</v>
      </c>
      <c r="B58" s="10" t="s">
        <v>118</v>
      </c>
      <c r="C58" s="26">
        <v>0</v>
      </c>
      <c r="D58" s="26"/>
      <c r="E58" s="26">
        <v>0</v>
      </c>
      <c r="F58" s="38" t="s">
        <v>97</v>
      </c>
    </row>
    <row r="59" spans="1:6" x14ac:dyDescent="0.25">
      <c r="A59" s="17">
        <v>38</v>
      </c>
      <c r="B59" s="9" t="s">
        <v>111</v>
      </c>
      <c r="C59" s="28">
        <v>0</v>
      </c>
      <c r="D59" s="28">
        <v>0</v>
      </c>
      <c r="E59" s="28">
        <f>E60</f>
        <v>0</v>
      </c>
      <c r="F59" s="38" t="s">
        <v>97</v>
      </c>
    </row>
    <row r="60" spans="1:6" x14ac:dyDescent="0.25">
      <c r="A60" s="18">
        <v>3811</v>
      </c>
      <c r="B60" s="10" t="s">
        <v>96</v>
      </c>
      <c r="C60" s="26">
        <v>0</v>
      </c>
      <c r="D60" s="26"/>
      <c r="E60" s="26">
        <v>0</v>
      </c>
      <c r="F60" s="38" t="s">
        <v>97</v>
      </c>
    </row>
    <row r="61" spans="1:6" x14ac:dyDescent="0.25">
      <c r="A61" s="17">
        <v>42</v>
      </c>
      <c r="B61" s="16" t="s">
        <v>56</v>
      </c>
      <c r="C61" s="28">
        <v>33490.349724600172</v>
      </c>
      <c r="D61" s="28">
        <v>51367</v>
      </c>
      <c r="E61" s="28">
        <f>E62+E69</f>
        <v>2535.85</v>
      </c>
      <c r="F61" s="38">
        <f t="shared" si="0"/>
        <v>4.9367298070745811</v>
      </c>
    </row>
    <row r="62" spans="1:6" x14ac:dyDescent="0.25">
      <c r="A62" s="17">
        <v>422</v>
      </c>
      <c r="B62" s="16" t="s">
        <v>59</v>
      </c>
      <c r="C62" s="28">
        <v>33490.349724600172</v>
      </c>
      <c r="D62" s="28"/>
      <c r="E62" s="28">
        <f t="shared" ref="E62" si="3">E63+E64+E65+E66+E67+E68</f>
        <v>2535.85</v>
      </c>
      <c r="F62" s="38" t="s">
        <v>97</v>
      </c>
    </row>
    <row r="63" spans="1:6" x14ac:dyDescent="0.25">
      <c r="A63" s="18">
        <v>4221</v>
      </c>
      <c r="B63" s="13" t="s">
        <v>57</v>
      </c>
      <c r="C63" s="26">
        <v>16836.275797995884</v>
      </c>
      <c r="D63" s="26"/>
      <c r="E63" s="26">
        <v>1196.42</v>
      </c>
      <c r="F63" s="38" t="s">
        <v>97</v>
      </c>
    </row>
    <row r="64" spans="1:6" x14ac:dyDescent="0.25">
      <c r="A64" s="18">
        <v>4222</v>
      </c>
      <c r="B64" s="13" t="s">
        <v>58</v>
      </c>
      <c r="C64" s="26">
        <v>0</v>
      </c>
      <c r="D64" s="26"/>
      <c r="E64" s="26">
        <v>0</v>
      </c>
      <c r="F64" s="38" t="s">
        <v>97</v>
      </c>
    </row>
    <row r="65" spans="1:6" x14ac:dyDescent="0.25">
      <c r="A65" s="18">
        <v>4223</v>
      </c>
      <c r="B65" s="13" t="s">
        <v>60</v>
      </c>
      <c r="C65" s="26">
        <v>259.13995620147318</v>
      </c>
      <c r="D65" s="26"/>
      <c r="E65" s="26">
        <v>0</v>
      </c>
      <c r="F65" s="38" t="s">
        <v>97</v>
      </c>
    </row>
    <row r="66" spans="1:6" x14ac:dyDescent="0.25">
      <c r="A66" s="18">
        <v>4224</v>
      </c>
      <c r="B66" s="13" t="s">
        <v>61</v>
      </c>
      <c r="C66" s="26">
        <v>8545.6818634282299</v>
      </c>
      <c r="D66" s="26"/>
      <c r="E66" s="26">
        <v>1282.5</v>
      </c>
      <c r="F66" s="38" t="s">
        <v>97</v>
      </c>
    </row>
    <row r="67" spans="1:6" x14ac:dyDescent="0.25">
      <c r="A67" s="18">
        <v>4225</v>
      </c>
      <c r="B67" s="13" t="s">
        <v>62</v>
      </c>
      <c r="C67" s="26">
        <v>7849.2521069745835</v>
      </c>
      <c r="D67" s="26"/>
      <c r="E67" s="26">
        <v>0</v>
      </c>
      <c r="F67" s="38" t="s">
        <v>97</v>
      </c>
    </row>
    <row r="68" spans="1:6" x14ac:dyDescent="0.25">
      <c r="A68" s="20">
        <v>4227</v>
      </c>
      <c r="B68" s="13" t="s">
        <v>122</v>
      </c>
      <c r="C68" s="26">
        <v>0</v>
      </c>
      <c r="D68" s="26"/>
      <c r="E68" s="26">
        <v>56.93</v>
      </c>
      <c r="F68" s="38" t="s">
        <v>97</v>
      </c>
    </row>
    <row r="69" spans="1:6" x14ac:dyDescent="0.25">
      <c r="A69" s="17">
        <v>424</v>
      </c>
      <c r="B69" s="16" t="s">
        <v>112</v>
      </c>
      <c r="C69" s="28">
        <v>0</v>
      </c>
      <c r="D69" s="28"/>
      <c r="E69" s="28">
        <v>0</v>
      </c>
      <c r="F69" s="38" t="s">
        <v>97</v>
      </c>
    </row>
    <row r="70" spans="1:6" x14ac:dyDescent="0.25">
      <c r="A70" s="17">
        <v>45</v>
      </c>
      <c r="B70" s="16" t="s">
        <v>113</v>
      </c>
      <c r="C70" s="28">
        <v>0</v>
      </c>
      <c r="D70" s="28">
        <v>1589</v>
      </c>
      <c r="E70" s="28">
        <f>E71+E72</f>
        <v>0</v>
      </c>
      <c r="F70" s="38">
        <f t="shared" si="0"/>
        <v>0</v>
      </c>
    </row>
    <row r="71" spans="1:6" x14ac:dyDescent="0.25">
      <c r="A71" s="18">
        <v>451</v>
      </c>
      <c r="B71" s="13" t="s">
        <v>123</v>
      </c>
      <c r="C71" s="26">
        <v>0</v>
      </c>
      <c r="D71" s="26"/>
      <c r="E71" s="26">
        <v>0</v>
      </c>
      <c r="F71" s="38" t="s">
        <v>97</v>
      </c>
    </row>
    <row r="72" spans="1:6" x14ac:dyDescent="0.25">
      <c r="A72" s="18">
        <v>452</v>
      </c>
      <c r="B72" s="13" t="s">
        <v>114</v>
      </c>
      <c r="C72" s="26">
        <v>0</v>
      </c>
      <c r="D72" s="26"/>
      <c r="E72" s="26">
        <v>0</v>
      </c>
      <c r="F72" s="38" t="s">
        <v>97</v>
      </c>
    </row>
    <row r="73" spans="1:6" x14ac:dyDescent="0.25">
      <c r="A73" s="97" t="s">
        <v>21</v>
      </c>
      <c r="B73" s="97"/>
      <c r="C73" s="40">
        <v>3391865.9048377499</v>
      </c>
      <c r="D73" s="40">
        <v>7628931</v>
      </c>
      <c r="E73" s="40">
        <f>E8+E17+E50+E57+E59+E61+E70</f>
        <v>3713785.05</v>
      </c>
      <c r="F73" s="41">
        <f>E73/D73*100</f>
        <v>48.68028102495618</v>
      </c>
    </row>
    <row r="76" spans="1:6" x14ac:dyDescent="0.25">
      <c r="A76" s="99" t="s">
        <v>190</v>
      </c>
      <c r="B76" s="100"/>
    </row>
    <row r="77" spans="1:6" ht="45" x14ac:dyDescent="0.25">
      <c r="A77" s="5" t="s">
        <v>189</v>
      </c>
      <c r="B77" s="5" t="s">
        <v>15</v>
      </c>
      <c r="C77" s="5" t="s">
        <v>187</v>
      </c>
      <c r="D77" s="5" t="s">
        <v>169</v>
      </c>
      <c r="E77" s="5" t="s">
        <v>16</v>
      </c>
    </row>
    <row r="78" spans="1:6" x14ac:dyDescent="0.25">
      <c r="A78" s="80">
        <v>1</v>
      </c>
      <c r="B78" s="81"/>
      <c r="C78" s="7">
        <v>2</v>
      </c>
      <c r="D78" s="7">
        <v>3</v>
      </c>
      <c r="E78" s="7" t="s">
        <v>186</v>
      </c>
    </row>
    <row r="79" spans="1:6" x14ac:dyDescent="0.25">
      <c r="A79" s="17">
        <v>31</v>
      </c>
      <c r="B79" s="9" t="s">
        <v>17</v>
      </c>
      <c r="C79" s="28">
        <v>6887036</v>
      </c>
      <c r="D79" s="28">
        <f>D80+D83+D85</f>
        <v>3415728.3499999996</v>
      </c>
      <c r="E79" s="38">
        <f>D79/C79*100</f>
        <v>49.596493324559354</v>
      </c>
    </row>
    <row r="80" spans="1:6" x14ac:dyDescent="0.25">
      <c r="A80" s="17">
        <v>311</v>
      </c>
      <c r="B80" s="17" t="s">
        <v>18</v>
      </c>
      <c r="C80" s="28"/>
      <c r="D80" s="28">
        <f>D81+D82</f>
        <v>2867613.36</v>
      </c>
      <c r="E80" s="38" t="s">
        <v>97</v>
      </c>
    </row>
    <row r="81" spans="1:5" x14ac:dyDescent="0.25">
      <c r="A81" s="18">
        <v>3111</v>
      </c>
      <c r="B81" s="10" t="s">
        <v>19</v>
      </c>
      <c r="C81" s="26"/>
      <c r="D81" s="26">
        <v>2866161.8</v>
      </c>
      <c r="E81" s="38" t="s">
        <v>97</v>
      </c>
    </row>
    <row r="82" spans="1:5" x14ac:dyDescent="0.25">
      <c r="A82" s="18">
        <v>3114</v>
      </c>
      <c r="B82" s="10" t="s">
        <v>115</v>
      </c>
      <c r="C82" s="26"/>
      <c r="D82" s="26">
        <v>1451.56</v>
      </c>
      <c r="E82" s="38" t="s">
        <v>97</v>
      </c>
    </row>
    <row r="83" spans="1:5" x14ac:dyDescent="0.25">
      <c r="A83" s="17">
        <v>312</v>
      </c>
      <c r="B83" s="9" t="s">
        <v>20</v>
      </c>
      <c r="C83" s="28"/>
      <c r="D83" s="28">
        <f>D84</f>
        <v>83691.61</v>
      </c>
      <c r="E83" s="38" t="s">
        <v>97</v>
      </c>
    </row>
    <row r="84" spans="1:5" x14ac:dyDescent="0.25">
      <c r="A84" s="18">
        <v>3121</v>
      </c>
      <c r="B84" s="10" t="s">
        <v>20</v>
      </c>
      <c r="C84" s="26"/>
      <c r="D84" s="26">
        <v>83691.61</v>
      </c>
      <c r="E84" s="38" t="s">
        <v>97</v>
      </c>
    </row>
    <row r="85" spans="1:5" x14ac:dyDescent="0.25">
      <c r="A85" s="17">
        <v>313</v>
      </c>
      <c r="B85" s="9" t="s">
        <v>22</v>
      </c>
      <c r="C85" s="28"/>
      <c r="D85" s="28">
        <f>D86+D87</f>
        <v>464423.38</v>
      </c>
      <c r="E85" s="38" t="s">
        <v>97</v>
      </c>
    </row>
    <row r="86" spans="1:5" x14ac:dyDescent="0.25">
      <c r="A86" s="18">
        <v>3132</v>
      </c>
      <c r="B86" s="10" t="s">
        <v>23</v>
      </c>
      <c r="C86" s="26"/>
      <c r="D86" s="26">
        <v>464423.38</v>
      </c>
      <c r="E86" s="38" t="s">
        <v>97</v>
      </c>
    </row>
    <row r="87" spans="1:5" x14ac:dyDescent="0.25">
      <c r="A87" s="18">
        <v>3133</v>
      </c>
      <c r="B87" s="10" t="s">
        <v>24</v>
      </c>
      <c r="C87" s="26"/>
      <c r="D87" s="26">
        <v>0</v>
      </c>
      <c r="E87" s="38" t="s">
        <v>97</v>
      </c>
    </row>
    <row r="88" spans="1:5" x14ac:dyDescent="0.25">
      <c r="A88" s="17">
        <v>32</v>
      </c>
      <c r="B88" s="9" t="s">
        <v>25</v>
      </c>
      <c r="C88" s="28">
        <v>186049</v>
      </c>
      <c r="D88" s="28">
        <f>D91+D93+D89</f>
        <v>76943</v>
      </c>
      <c r="E88" s="38">
        <f t="shared" ref="E88" si="4">D88/C88*100</f>
        <v>41.356309359362321</v>
      </c>
    </row>
    <row r="89" spans="1:5" x14ac:dyDescent="0.25">
      <c r="A89" s="17">
        <v>321</v>
      </c>
      <c r="B89" s="9" t="s">
        <v>26</v>
      </c>
      <c r="C89" s="28"/>
      <c r="D89" s="28">
        <f>D90</f>
        <v>70348</v>
      </c>
      <c r="E89" s="38" t="s">
        <v>97</v>
      </c>
    </row>
    <row r="90" spans="1:5" x14ac:dyDescent="0.25">
      <c r="A90" s="18">
        <v>3212</v>
      </c>
      <c r="B90" s="10" t="s">
        <v>28</v>
      </c>
      <c r="C90" s="26"/>
      <c r="D90" s="26">
        <v>70348</v>
      </c>
      <c r="E90" s="38" t="s">
        <v>97</v>
      </c>
    </row>
    <row r="91" spans="1:5" x14ac:dyDescent="0.25">
      <c r="A91" s="17">
        <v>323</v>
      </c>
      <c r="B91" s="9" t="s">
        <v>34</v>
      </c>
      <c r="C91" s="28"/>
      <c r="D91" s="28">
        <f t="shared" ref="D91" si="5">D92</f>
        <v>0</v>
      </c>
      <c r="E91" s="38" t="s">
        <v>97</v>
      </c>
    </row>
    <row r="92" spans="1:5" x14ac:dyDescent="0.25">
      <c r="A92" s="18">
        <v>3236</v>
      </c>
      <c r="B92" s="10" t="s">
        <v>40</v>
      </c>
      <c r="C92" s="26"/>
      <c r="D92" s="26">
        <v>0</v>
      </c>
      <c r="E92" s="38" t="s">
        <v>97</v>
      </c>
    </row>
    <row r="93" spans="1:5" x14ac:dyDescent="0.25">
      <c r="A93" s="17">
        <v>329</v>
      </c>
      <c r="B93" s="9" t="s">
        <v>47</v>
      </c>
      <c r="C93" s="28"/>
      <c r="D93" s="28">
        <f t="shared" ref="D93" si="6">D94</f>
        <v>6595</v>
      </c>
      <c r="E93" s="38" t="s">
        <v>97</v>
      </c>
    </row>
    <row r="94" spans="1:5" x14ac:dyDescent="0.25">
      <c r="A94" s="18">
        <v>3295</v>
      </c>
      <c r="B94" s="11" t="s">
        <v>52</v>
      </c>
      <c r="C94" s="26"/>
      <c r="D94" s="26">
        <v>6595</v>
      </c>
      <c r="E94" s="38" t="s">
        <v>97</v>
      </c>
    </row>
    <row r="95" spans="1:5" x14ac:dyDescent="0.25">
      <c r="A95" s="97" t="s">
        <v>21</v>
      </c>
      <c r="B95" s="97"/>
      <c r="C95" s="40">
        <v>7073085</v>
      </c>
      <c r="D95" s="40">
        <f>D79+D88</f>
        <v>3492671.3499999996</v>
      </c>
      <c r="E95" s="51">
        <f>(D95/C95)*100</f>
        <v>49.379745188980472</v>
      </c>
    </row>
    <row r="98" spans="1:5" x14ac:dyDescent="0.25">
      <c r="A98" s="98" t="s">
        <v>191</v>
      </c>
      <c r="B98" s="98"/>
    </row>
    <row r="99" spans="1:5" ht="45" x14ac:dyDescent="0.25">
      <c r="A99" s="5" t="s">
        <v>189</v>
      </c>
      <c r="B99" s="5" t="s">
        <v>15</v>
      </c>
      <c r="C99" s="5" t="s">
        <v>187</v>
      </c>
      <c r="D99" s="5" t="s">
        <v>169</v>
      </c>
      <c r="E99" s="5" t="s">
        <v>16</v>
      </c>
    </row>
    <row r="100" spans="1:5" x14ac:dyDescent="0.25">
      <c r="A100" s="80">
        <v>1</v>
      </c>
      <c r="B100" s="81"/>
      <c r="C100" s="7">
        <v>2</v>
      </c>
      <c r="D100" s="7">
        <v>3</v>
      </c>
      <c r="E100" s="7" t="s">
        <v>186</v>
      </c>
    </row>
    <row r="101" spans="1:5" x14ac:dyDescent="0.25">
      <c r="A101" s="17">
        <v>32</v>
      </c>
      <c r="B101" s="9" t="s">
        <v>25</v>
      </c>
      <c r="C101" s="28">
        <v>500477</v>
      </c>
      <c r="D101" s="28">
        <f>D102+D107+D114+D124+D126</f>
        <v>217553.40000000002</v>
      </c>
      <c r="E101" s="38">
        <f t="shared" ref="E101" si="7">D101/C101*100</f>
        <v>43.469210373303873</v>
      </c>
    </row>
    <row r="102" spans="1:5" x14ac:dyDescent="0.25">
      <c r="A102" s="17">
        <v>321</v>
      </c>
      <c r="B102" s="9" t="s">
        <v>26</v>
      </c>
      <c r="C102" s="28"/>
      <c r="D102" s="28">
        <f>D103+D104+D105+D106</f>
        <v>4097.68</v>
      </c>
      <c r="E102" s="38" t="s">
        <v>97</v>
      </c>
    </row>
    <row r="103" spans="1:5" x14ac:dyDescent="0.25">
      <c r="A103" s="18">
        <v>3211</v>
      </c>
      <c r="B103" s="10" t="s">
        <v>27</v>
      </c>
      <c r="C103" s="26"/>
      <c r="D103" s="26">
        <v>24.8</v>
      </c>
      <c r="E103" s="38" t="s">
        <v>97</v>
      </c>
    </row>
    <row r="104" spans="1:5" x14ac:dyDescent="0.25">
      <c r="A104" s="18">
        <v>3212</v>
      </c>
      <c r="B104" s="10" t="s">
        <v>28</v>
      </c>
      <c r="C104" s="26"/>
      <c r="D104" s="26">
        <v>0</v>
      </c>
      <c r="E104" s="38" t="s">
        <v>97</v>
      </c>
    </row>
    <row r="105" spans="1:5" x14ac:dyDescent="0.25">
      <c r="A105" s="18">
        <v>3213</v>
      </c>
      <c r="B105" s="10" t="s">
        <v>103</v>
      </c>
      <c r="C105" s="26"/>
      <c r="D105" s="26">
        <v>4072.88</v>
      </c>
      <c r="E105" s="38" t="s">
        <v>97</v>
      </c>
    </row>
    <row r="106" spans="1:5" x14ac:dyDescent="0.25">
      <c r="A106" s="18">
        <v>3214</v>
      </c>
      <c r="B106" s="10" t="s">
        <v>104</v>
      </c>
      <c r="C106" s="26"/>
      <c r="D106" s="26">
        <v>0</v>
      </c>
      <c r="E106" s="38" t="s">
        <v>97</v>
      </c>
    </row>
    <row r="107" spans="1:5" x14ac:dyDescent="0.25">
      <c r="A107" s="17">
        <v>322</v>
      </c>
      <c r="B107" s="9" t="s">
        <v>29</v>
      </c>
      <c r="C107" s="28"/>
      <c r="D107" s="28">
        <f>D108+D109+D110+D111+D112+D113</f>
        <v>111745.93000000001</v>
      </c>
      <c r="E107" s="38" t="s">
        <v>97</v>
      </c>
    </row>
    <row r="108" spans="1:5" x14ac:dyDescent="0.25">
      <c r="A108" s="18">
        <v>3221</v>
      </c>
      <c r="B108" s="10" t="s">
        <v>30</v>
      </c>
      <c r="C108" s="26"/>
      <c r="D108" s="26">
        <v>8016</v>
      </c>
      <c r="E108" s="38" t="s">
        <v>97</v>
      </c>
    </row>
    <row r="109" spans="1:5" x14ac:dyDescent="0.25">
      <c r="A109" s="18">
        <v>3222</v>
      </c>
      <c r="B109" s="10" t="s">
        <v>31</v>
      </c>
      <c r="C109" s="26"/>
      <c r="D109" s="26">
        <v>525.77</v>
      </c>
      <c r="E109" s="38" t="s">
        <v>97</v>
      </c>
    </row>
    <row r="110" spans="1:5" x14ac:dyDescent="0.25">
      <c r="A110" s="18">
        <v>3223</v>
      </c>
      <c r="B110" s="10" t="s">
        <v>32</v>
      </c>
      <c r="C110" s="26"/>
      <c r="D110" s="26">
        <v>94252.800000000003</v>
      </c>
      <c r="E110" s="38" t="s">
        <v>97</v>
      </c>
    </row>
    <row r="111" spans="1:5" x14ac:dyDescent="0.25">
      <c r="A111" s="18">
        <v>3224</v>
      </c>
      <c r="B111" s="10" t="s">
        <v>33</v>
      </c>
      <c r="C111" s="26"/>
      <c r="D111" s="59">
        <v>5737.71</v>
      </c>
      <c r="E111" s="38" t="s">
        <v>97</v>
      </c>
    </row>
    <row r="112" spans="1:5" x14ac:dyDescent="0.25">
      <c r="A112" s="18">
        <v>3225</v>
      </c>
      <c r="B112" s="10" t="s">
        <v>44</v>
      </c>
      <c r="C112" s="26"/>
      <c r="D112" s="26">
        <v>2081.15</v>
      </c>
      <c r="E112" s="38" t="s">
        <v>97</v>
      </c>
    </row>
    <row r="113" spans="1:5" x14ac:dyDescent="0.25">
      <c r="A113" s="18">
        <v>3227</v>
      </c>
      <c r="B113" s="10" t="s">
        <v>45</v>
      </c>
      <c r="C113" s="26"/>
      <c r="D113" s="26">
        <v>1132.5</v>
      </c>
      <c r="E113" s="38" t="s">
        <v>97</v>
      </c>
    </row>
    <row r="114" spans="1:5" x14ac:dyDescent="0.25">
      <c r="A114" s="17">
        <v>323</v>
      </c>
      <c r="B114" s="9" t="s">
        <v>34</v>
      </c>
      <c r="C114" s="28"/>
      <c r="D114" s="28">
        <f>D115+D116+D117+D118+D119+D120+D121+D122+D123</f>
        <v>92808.16</v>
      </c>
      <c r="E114" s="38" t="s">
        <v>97</v>
      </c>
    </row>
    <row r="115" spans="1:5" x14ac:dyDescent="0.25">
      <c r="A115" s="18">
        <v>3231</v>
      </c>
      <c r="B115" s="10" t="s">
        <v>35</v>
      </c>
      <c r="C115" s="26"/>
      <c r="D115" s="26">
        <v>8396.65</v>
      </c>
      <c r="E115" s="38" t="s">
        <v>97</v>
      </c>
    </row>
    <row r="116" spans="1:5" x14ac:dyDescent="0.25">
      <c r="A116" s="18">
        <v>3232</v>
      </c>
      <c r="B116" s="10" t="s">
        <v>36</v>
      </c>
      <c r="C116" s="26"/>
      <c r="D116" s="59">
        <v>14519.33</v>
      </c>
      <c r="E116" s="38" t="s">
        <v>97</v>
      </c>
    </row>
    <row r="117" spans="1:5" x14ac:dyDescent="0.25">
      <c r="A117" s="18">
        <v>3233</v>
      </c>
      <c r="B117" s="10" t="s">
        <v>37</v>
      </c>
      <c r="C117" s="26"/>
      <c r="D117" s="26">
        <v>3796.79</v>
      </c>
      <c r="E117" s="38" t="s">
        <v>97</v>
      </c>
    </row>
    <row r="118" spans="1:5" x14ac:dyDescent="0.25">
      <c r="A118" s="18">
        <v>3234</v>
      </c>
      <c r="B118" s="10" t="s">
        <v>38</v>
      </c>
      <c r="C118" s="26"/>
      <c r="D118" s="26">
        <v>24611.03</v>
      </c>
      <c r="E118" s="38" t="s">
        <v>97</v>
      </c>
    </row>
    <row r="119" spans="1:5" x14ac:dyDescent="0.25">
      <c r="A119" s="18">
        <v>3235</v>
      </c>
      <c r="B119" s="10" t="s">
        <v>39</v>
      </c>
      <c r="C119" s="26"/>
      <c r="D119" s="26">
        <v>10376.02</v>
      </c>
      <c r="E119" s="38" t="s">
        <v>97</v>
      </c>
    </row>
    <row r="120" spans="1:5" x14ac:dyDescent="0.25">
      <c r="A120" s="18">
        <v>3236</v>
      </c>
      <c r="B120" s="10" t="s">
        <v>40</v>
      </c>
      <c r="C120" s="26"/>
      <c r="D120" s="26">
        <v>0</v>
      </c>
      <c r="E120" s="38" t="s">
        <v>97</v>
      </c>
    </row>
    <row r="121" spans="1:5" x14ac:dyDescent="0.25">
      <c r="A121" s="18">
        <v>3237</v>
      </c>
      <c r="B121" s="10" t="s">
        <v>41</v>
      </c>
      <c r="C121" s="26"/>
      <c r="D121" s="26">
        <v>11852.71</v>
      </c>
      <c r="E121" s="38" t="s">
        <v>97</v>
      </c>
    </row>
    <row r="122" spans="1:5" x14ac:dyDescent="0.25">
      <c r="A122" s="18">
        <v>3238</v>
      </c>
      <c r="B122" s="10" t="s">
        <v>42</v>
      </c>
      <c r="C122" s="26"/>
      <c r="D122" s="26">
        <v>4776.74</v>
      </c>
      <c r="E122" s="38" t="s">
        <v>97</v>
      </c>
    </row>
    <row r="123" spans="1:5" x14ac:dyDescent="0.25">
      <c r="A123" s="18">
        <v>3239</v>
      </c>
      <c r="B123" s="10" t="s">
        <v>43</v>
      </c>
      <c r="C123" s="26"/>
      <c r="D123" s="26">
        <v>14478.89</v>
      </c>
      <c r="E123" s="38" t="s">
        <v>97</v>
      </c>
    </row>
    <row r="124" spans="1:5" x14ac:dyDescent="0.25">
      <c r="A124" s="17">
        <v>324</v>
      </c>
      <c r="B124" s="9" t="s">
        <v>46</v>
      </c>
      <c r="C124" s="28"/>
      <c r="D124" s="28">
        <f>D125</f>
        <v>0</v>
      </c>
      <c r="E124" s="38" t="s">
        <v>97</v>
      </c>
    </row>
    <row r="125" spans="1:5" x14ac:dyDescent="0.25">
      <c r="A125" s="18">
        <v>3241</v>
      </c>
      <c r="B125" s="10" t="s">
        <v>46</v>
      </c>
      <c r="C125" s="26"/>
      <c r="D125" s="26">
        <v>0</v>
      </c>
      <c r="E125" s="38" t="s">
        <v>97</v>
      </c>
    </row>
    <row r="126" spans="1:5" x14ac:dyDescent="0.25">
      <c r="A126" s="17">
        <v>329</v>
      </c>
      <c r="B126" s="9" t="s">
        <v>47</v>
      </c>
      <c r="C126" s="28"/>
      <c r="D126" s="28">
        <f>D127+D128+D129+D130+D131+D132+D133</f>
        <v>8901.630000000001</v>
      </c>
      <c r="E126" s="38" t="s">
        <v>97</v>
      </c>
    </row>
    <row r="127" spans="1:5" x14ac:dyDescent="0.25">
      <c r="A127" s="18">
        <v>3291</v>
      </c>
      <c r="B127" s="10" t="s">
        <v>48</v>
      </c>
      <c r="C127" s="26"/>
      <c r="D127" s="26">
        <v>0</v>
      </c>
      <c r="E127" s="38" t="s">
        <v>97</v>
      </c>
    </row>
    <row r="128" spans="1:5" x14ac:dyDescent="0.25">
      <c r="A128" s="18">
        <v>3292</v>
      </c>
      <c r="B128" s="10" t="s">
        <v>49</v>
      </c>
      <c r="C128" s="26"/>
      <c r="D128" s="26">
        <v>4972.26</v>
      </c>
      <c r="E128" s="38" t="s">
        <v>97</v>
      </c>
    </row>
    <row r="129" spans="1:5" x14ac:dyDescent="0.25">
      <c r="A129" s="18">
        <v>3293</v>
      </c>
      <c r="B129" s="10" t="s">
        <v>50</v>
      </c>
      <c r="C129" s="26"/>
      <c r="D129" s="26">
        <v>0</v>
      </c>
      <c r="E129" s="38" t="s">
        <v>97</v>
      </c>
    </row>
    <row r="130" spans="1:5" x14ac:dyDescent="0.25">
      <c r="A130" s="18">
        <v>3294</v>
      </c>
      <c r="B130" s="10" t="s">
        <v>51</v>
      </c>
      <c r="C130" s="26"/>
      <c r="D130" s="26">
        <v>133</v>
      </c>
      <c r="E130" s="38" t="s">
        <v>97</v>
      </c>
    </row>
    <row r="131" spans="1:5" x14ac:dyDescent="0.25">
      <c r="A131" s="18">
        <v>3295</v>
      </c>
      <c r="B131" s="11" t="s">
        <v>52</v>
      </c>
      <c r="C131" s="26"/>
      <c r="D131" s="26">
        <v>141</v>
      </c>
      <c r="E131" s="38" t="s">
        <v>97</v>
      </c>
    </row>
    <row r="132" spans="1:5" x14ac:dyDescent="0.25">
      <c r="A132" s="18">
        <v>3296</v>
      </c>
      <c r="B132" s="10" t="s">
        <v>105</v>
      </c>
      <c r="C132" s="26"/>
      <c r="D132" s="26">
        <v>0</v>
      </c>
      <c r="E132" s="38" t="s">
        <v>97</v>
      </c>
    </row>
    <row r="133" spans="1:5" x14ac:dyDescent="0.25">
      <c r="A133" s="18">
        <v>3299</v>
      </c>
      <c r="B133" s="10" t="s">
        <v>47</v>
      </c>
      <c r="C133" s="26"/>
      <c r="D133" s="26">
        <v>3655.37</v>
      </c>
      <c r="E133" s="38" t="s">
        <v>97</v>
      </c>
    </row>
    <row r="134" spans="1:5" x14ac:dyDescent="0.25">
      <c r="A134" s="17">
        <v>34</v>
      </c>
      <c r="B134" s="9" t="s">
        <v>53</v>
      </c>
      <c r="C134" s="28">
        <v>2413</v>
      </c>
      <c r="D134" s="28">
        <f t="shared" ref="D134" si="8">D136+D135</f>
        <v>1023.4399999999999</v>
      </c>
      <c r="E134" s="38">
        <f t="shared" ref="E134" si="9">D134/C134*100</f>
        <v>42.413593037712388</v>
      </c>
    </row>
    <row r="135" spans="1:5" x14ac:dyDescent="0.25">
      <c r="A135" s="19">
        <v>342</v>
      </c>
      <c r="B135" s="9" t="s">
        <v>116</v>
      </c>
      <c r="C135" s="28"/>
      <c r="D135" s="28">
        <v>0</v>
      </c>
      <c r="E135" s="38" t="s">
        <v>97</v>
      </c>
    </row>
    <row r="136" spans="1:5" x14ac:dyDescent="0.25">
      <c r="A136" s="17">
        <v>343</v>
      </c>
      <c r="B136" s="9" t="s">
        <v>54</v>
      </c>
      <c r="C136" s="28"/>
      <c r="D136" s="28">
        <f t="shared" ref="D136" si="10">D137+D138+D139+D140</f>
        <v>1023.4399999999999</v>
      </c>
      <c r="E136" s="38" t="s">
        <v>97</v>
      </c>
    </row>
    <row r="137" spans="1:5" x14ac:dyDescent="0.25">
      <c r="A137" s="18">
        <v>3431</v>
      </c>
      <c r="B137" s="10" t="s">
        <v>55</v>
      </c>
      <c r="C137" s="26"/>
      <c r="D137" s="26">
        <v>1023.27</v>
      </c>
      <c r="E137" s="38" t="s">
        <v>97</v>
      </c>
    </row>
    <row r="138" spans="1:5" x14ac:dyDescent="0.25">
      <c r="A138" s="20">
        <v>3432</v>
      </c>
      <c r="B138" s="10" t="s">
        <v>106</v>
      </c>
      <c r="C138" s="26"/>
      <c r="D138" s="26">
        <v>0</v>
      </c>
      <c r="E138" s="38" t="s">
        <v>97</v>
      </c>
    </row>
    <row r="139" spans="1:5" x14ac:dyDescent="0.25">
      <c r="A139" s="20">
        <v>3433</v>
      </c>
      <c r="B139" s="10" t="s">
        <v>107</v>
      </c>
      <c r="C139" s="26"/>
      <c r="D139" s="26">
        <v>0.17</v>
      </c>
      <c r="E139" s="38" t="s">
        <v>97</v>
      </c>
    </row>
    <row r="140" spans="1:5" x14ac:dyDescent="0.25">
      <c r="A140" s="20">
        <v>3434</v>
      </c>
      <c r="B140" s="10" t="s">
        <v>117</v>
      </c>
      <c r="C140" s="26"/>
      <c r="D140" s="26">
        <v>0</v>
      </c>
      <c r="E140" s="38" t="s">
        <v>97</v>
      </c>
    </row>
    <row r="141" spans="1:5" x14ac:dyDescent="0.25">
      <c r="A141" s="17">
        <v>37</v>
      </c>
      <c r="B141" s="9" t="s">
        <v>110</v>
      </c>
      <c r="C141" s="28">
        <v>0</v>
      </c>
      <c r="D141" s="28">
        <f>D142</f>
        <v>0</v>
      </c>
      <c r="E141" s="38" t="s">
        <v>97</v>
      </c>
    </row>
    <row r="142" spans="1:5" x14ac:dyDescent="0.25">
      <c r="A142" s="18">
        <v>3721</v>
      </c>
      <c r="B142" s="10" t="s">
        <v>118</v>
      </c>
      <c r="C142" s="26"/>
      <c r="D142" s="26">
        <v>0</v>
      </c>
      <c r="E142" s="38" t="s">
        <v>97</v>
      </c>
    </row>
    <row r="143" spans="1:5" x14ac:dyDescent="0.25">
      <c r="A143" s="17">
        <v>38</v>
      </c>
      <c r="B143" s="9" t="s">
        <v>111</v>
      </c>
      <c r="C143" s="28">
        <v>0</v>
      </c>
      <c r="D143" s="28">
        <f>D144</f>
        <v>0</v>
      </c>
      <c r="E143" s="38" t="s">
        <v>97</v>
      </c>
    </row>
    <row r="144" spans="1:5" x14ac:dyDescent="0.25">
      <c r="A144" s="18">
        <v>3811</v>
      </c>
      <c r="B144" s="10" t="s">
        <v>96</v>
      </c>
      <c r="C144" s="26"/>
      <c r="D144" s="26">
        <v>0</v>
      </c>
      <c r="E144" s="38" t="s">
        <v>97</v>
      </c>
    </row>
    <row r="145" spans="1:5" x14ac:dyDescent="0.25">
      <c r="A145" s="17">
        <v>42</v>
      </c>
      <c r="B145" s="16" t="s">
        <v>56</v>
      </c>
      <c r="C145" s="28">
        <v>51367</v>
      </c>
      <c r="D145" s="28">
        <f>D146+D153</f>
        <v>2535.85</v>
      </c>
      <c r="E145" s="38">
        <f t="shared" ref="E145" si="11">D145/C145*100</f>
        <v>4.9367298070745811</v>
      </c>
    </row>
    <row r="146" spans="1:5" x14ac:dyDescent="0.25">
      <c r="A146" s="17">
        <v>422</v>
      </c>
      <c r="B146" s="16" t="s">
        <v>59</v>
      </c>
      <c r="C146" s="28"/>
      <c r="D146" s="28">
        <f t="shared" ref="D146" si="12">D147+D148+D149+D150+D151+D152</f>
        <v>2535.85</v>
      </c>
      <c r="E146" s="38" t="s">
        <v>97</v>
      </c>
    </row>
    <row r="147" spans="1:5" x14ac:dyDescent="0.25">
      <c r="A147" s="18">
        <v>4221</v>
      </c>
      <c r="B147" s="13" t="s">
        <v>57</v>
      </c>
      <c r="C147" s="26"/>
      <c r="D147" s="26">
        <v>1196.42</v>
      </c>
      <c r="E147" s="38" t="s">
        <v>97</v>
      </c>
    </row>
    <row r="148" spans="1:5" x14ac:dyDescent="0.25">
      <c r="A148" s="18">
        <v>4222</v>
      </c>
      <c r="B148" s="13" t="s">
        <v>58</v>
      </c>
      <c r="C148" s="26"/>
      <c r="D148" s="26">
        <v>0</v>
      </c>
      <c r="E148" s="38" t="s">
        <v>97</v>
      </c>
    </row>
    <row r="149" spans="1:5" x14ac:dyDescent="0.25">
      <c r="A149" s="18">
        <v>4223</v>
      </c>
      <c r="B149" s="13" t="s">
        <v>60</v>
      </c>
      <c r="C149" s="26"/>
      <c r="D149" s="26">
        <v>0</v>
      </c>
      <c r="E149" s="38" t="s">
        <v>97</v>
      </c>
    </row>
    <row r="150" spans="1:5" x14ac:dyDescent="0.25">
      <c r="A150" s="18">
        <v>4224</v>
      </c>
      <c r="B150" s="13" t="s">
        <v>61</v>
      </c>
      <c r="C150" s="26"/>
      <c r="D150" s="26">
        <v>1282.5</v>
      </c>
      <c r="E150" s="38" t="s">
        <v>97</v>
      </c>
    </row>
    <row r="151" spans="1:5" x14ac:dyDescent="0.25">
      <c r="A151" s="18">
        <v>4225</v>
      </c>
      <c r="B151" s="13" t="s">
        <v>62</v>
      </c>
      <c r="C151" s="26"/>
      <c r="D151" s="26">
        <v>0</v>
      </c>
      <c r="E151" s="38" t="s">
        <v>97</v>
      </c>
    </row>
    <row r="152" spans="1:5" x14ac:dyDescent="0.25">
      <c r="A152" s="20">
        <v>4227</v>
      </c>
      <c r="B152" s="13" t="s">
        <v>122</v>
      </c>
      <c r="C152" s="26"/>
      <c r="D152" s="26">
        <v>56.93</v>
      </c>
      <c r="E152" s="38" t="s">
        <v>97</v>
      </c>
    </row>
    <row r="153" spans="1:5" x14ac:dyDescent="0.25">
      <c r="A153" s="17">
        <v>424</v>
      </c>
      <c r="B153" s="16" t="s">
        <v>112</v>
      </c>
      <c r="C153" s="28"/>
      <c r="D153" s="28">
        <v>0</v>
      </c>
      <c r="E153" s="38" t="s">
        <v>97</v>
      </c>
    </row>
    <row r="154" spans="1:5" x14ac:dyDescent="0.25">
      <c r="A154" s="17">
        <v>45</v>
      </c>
      <c r="B154" s="16" t="s">
        <v>113</v>
      </c>
      <c r="C154" s="28">
        <v>1589</v>
      </c>
      <c r="D154" s="28">
        <f>D155+D156</f>
        <v>0</v>
      </c>
      <c r="E154" s="38">
        <f t="shared" ref="E154" si="13">D154/C154*100</f>
        <v>0</v>
      </c>
    </row>
    <row r="155" spans="1:5" x14ac:dyDescent="0.25">
      <c r="A155" s="18">
        <v>451</v>
      </c>
      <c r="B155" s="13" t="s">
        <v>123</v>
      </c>
      <c r="C155" s="26"/>
      <c r="D155" s="26">
        <v>0</v>
      </c>
      <c r="E155" s="38" t="s">
        <v>97</v>
      </c>
    </row>
    <row r="156" spans="1:5" x14ac:dyDescent="0.25">
      <c r="A156" s="18">
        <v>452</v>
      </c>
      <c r="B156" s="13" t="s">
        <v>114</v>
      </c>
      <c r="C156" s="26"/>
      <c r="D156" s="26">
        <v>0</v>
      </c>
      <c r="E156" s="38" t="s">
        <v>97</v>
      </c>
    </row>
    <row r="157" spans="1:5" x14ac:dyDescent="0.25">
      <c r="A157" s="97" t="s">
        <v>21</v>
      </c>
      <c r="B157" s="97"/>
      <c r="C157" s="40">
        <v>555846</v>
      </c>
      <c r="D157" s="40">
        <f>D101+D134+D141+D143+D145+D154</f>
        <v>221112.69000000003</v>
      </c>
      <c r="E157" s="41">
        <f>D157/C157*100</f>
        <v>39.779487483943399</v>
      </c>
    </row>
  </sheetData>
  <mergeCells count="10">
    <mergeCell ref="A95:B95"/>
    <mergeCell ref="A76:B76"/>
    <mergeCell ref="A100:B100"/>
    <mergeCell ref="A157:B157"/>
    <mergeCell ref="A98:B98"/>
    <mergeCell ref="A73:B73"/>
    <mergeCell ref="A2:F2"/>
    <mergeCell ref="A7:B7"/>
    <mergeCell ref="A4:F4"/>
    <mergeCell ref="A78:B78"/>
  </mergeCells>
  <pageMargins left="0.7" right="0.7" top="0.75" bottom="0.75" header="0.3" footer="0.3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2:H102"/>
  <sheetViews>
    <sheetView topLeftCell="A45" workbookViewId="0">
      <selection activeCell="E81" sqref="E81"/>
    </sheetView>
  </sheetViews>
  <sheetFormatPr defaultColWidth="8.85546875" defaultRowHeight="15" x14ac:dyDescent="0.25"/>
  <cols>
    <col min="2" max="2" width="59.42578125" customWidth="1"/>
    <col min="3" max="3" width="16.710937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40.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130</v>
      </c>
      <c r="B4" s="98"/>
      <c r="C4" s="98"/>
      <c r="D4" s="98"/>
      <c r="E4" s="98"/>
      <c r="F4" s="98"/>
    </row>
    <row r="6" spans="1:6" x14ac:dyDescent="0.25">
      <c r="A6" s="98" t="s">
        <v>192</v>
      </c>
      <c r="B6" s="98"/>
    </row>
    <row r="7" spans="1:6" ht="45" x14ac:dyDescent="0.25">
      <c r="A7" s="5" t="s">
        <v>189</v>
      </c>
      <c r="B7" s="5" t="s">
        <v>15</v>
      </c>
      <c r="C7" s="5" t="s">
        <v>210</v>
      </c>
      <c r="D7" s="5" t="s">
        <v>188</v>
      </c>
      <c r="E7" s="5" t="s">
        <v>169</v>
      </c>
      <c r="F7" s="5" t="s">
        <v>16</v>
      </c>
    </row>
    <row r="8" spans="1:6" x14ac:dyDescent="0.25">
      <c r="A8" s="80">
        <v>1</v>
      </c>
      <c r="B8" s="81"/>
      <c r="C8" s="60">
        <v>2</v>
      </c>
      <c r="D8" s="7">
        <v>3</v>
      </c>
      <c r="E8" s="7">
        <v>4</v>
      </c>
      <c r="F8" s="7" t="s">
        <v>207</v>
      </c>
    </row>
    <row r="9" spans="1:6" x14ac:dyDescent="0.25">
      <c r="A9" s="17">
        <v>31</v>
      </c>
      <c r="B9" s="9" t="s">
        <v>17</v>
      </c>
      <c r="C9" s="28">
        <v>294629.03842325299</v>
      </c>
      <c r="D9" s="28">
        <v>599443</v>
      </c>
      <c r="E9" s="28">
        <f>E10+E13+E15</f>
        <v>258777.7</v>
      </c>
      <c r="F9" s="38">
        <f>E9/D9*100</f>
        <v>43.16969253123316</v>
      </c>
    </row>
    <row r="10" spans="1:6" x14ac:dyDescent="0.25">
      <c r="A10" s="17">
        <v>311</v>
      </c>
      <c r="B10" s="17" t="s">
        <v>18</v>
      </c>
      <c r="C10" s="28">
        <v>239722.16205454906</v>
      </c>
      <c r="D10" s="28"/>
      <c r="E10" s="28">
        <f>E11+E12</f>
        <v>213926.82</v>
      </c>
      <c r="F10" s="38" t="s">
        <v>97</v>
      </c>
    </row>
    <row r="11" spans="1:6" ht="15.75" customHeight="1" x14ac:dyDescent="0.25">
      <c r="A11" s="18">
        <v>3111</v>
      </c>
      <c r="B11" s="10" t="s">
        <v>19</v>
      </c>
      <c r="C11" s="26">
        <v>239722.16205454906</v>
      </c>
      <c r="D11" s="26"/>
      <c r="E11" s="26">
        <v>213926.82</v>
      </c>
      <c r="F11" s="38" t="s">
        <v>97</v>
      </c>
    </row>
    <row r="12" spans="1:6" ht="15.75" customHeight="1" x14ac:dyDescent="0.25">
      <c r="A12" s="18">
        <v>3114</v>
      </c>
      <c r="B12" s="10" t="s">
        <v>115</v>
      </c>
      <c r="C12" s="26">
        <v>0</v>
      </c>
      <c r="D12" s="26"/>
      <c r="E12" s="26">
        <v>0</v>
      </c>
      <c r="F12" s="38" t="s">
        <v>97</v>
      </c>
    </row>
    <row r="13" spans="1:6" x14ac:dyDescent="0.25">
      <c r="A13" s="17">
        <v>312</v>
      </c>
      <c r="B13" s="9" t="s">
        <v>20</v>
      </c>
      <c r="C13" s="28">
        <v>17151.699515561748</v>
      </c>
      <c r="D13" s="28"/>
      <c r="E13" s="28">
        <f>E14</f>
        <v>11555.62</v>
      </c>
      <c r="F13" s="38" t="s">
        <v>97</v>
      </c>
    </row>
    <row r="14" spans="1:6" x14ac:dyDescent="0.25">
      <c r="A14" s="18">
        <v>3121</v>
      </c>
      <c r="B14" s="10" t="s">
        <v>20</v>
      </c>
      <c r="C14" s="26">
        <v>17151.699515561748</v>
      </c>
      <c r="D14" s="26"/>
      <c r="E14" s="26">
        <v>11555.62</v>
      </c>
      <c r="F14" s="38" t="s">
        <v>97</v>
      </c>
    </row>
    <row r="15" spans="1:6" x14ac:dyDescent="0.25">
      <c r="A15" s="17">
        <v>313</v>
      </c>
      <c r="B15" s="9" t="s">
        <v>22</v>
      </c>
      <c r="C15" s="28">
        <v>37755.176853142213</v>
      </c>
      <c r="D15" s="28"/>
      <c r="E15" s="28">
        <f>E16+E17</f>
        <v>33295.26</v>
      </c>
      <c r="F15" s="38" t="s">
        <v>97</v>
      </c>
    </row>
    <row r="16" spans="1:6" x14ac:dyDescent="0.25">
      <c r="A16" s="18">
        <v>3132</v>
      </c>
      <c r="B16" s="10" t="s">
        <v>23</v>
      </c>
      <c r="C16" s="26">
        <v>37755.176853142213</v>
      </c>
      <c r="D16" s="26"/>
      <c r="E16" s="26">
        <v>33295.26</v>
      </c>
      <c r="F16" s="38" t="s">
        <v>97</v>
      </c>
    </row>
    <row r="17" spans="1:6" x14ac:dyDescent="0.25">
      <c r="A17" s="18">
        <v>3133</v>
      </c>
      <c r="B17" s="10" t="s">
        <v>24</v>
      </c>
      <c r="C17" s="26">
        <v>0</v>
      </c>
      <c r="D17" s="26"/>
      <c r="E17" s="26">
        <v>0</v>
      </c>
      <c r="F17" s="38" t="s">
        <v>97</v>
      </c>
    </row>
    <row r="18" spans="1:6" x14ac:dyDescent="0.25">
      <c r="A18" s="17">
        <v>32</v>
      </c>
      <c r="B18" s="9" t="s">
        <v>25</v>
      </c>
      <c r="C18" s="28">
        <v>163502.73807153758</v>
      </c>
      <c r="D18" s="28">
        <v>332430</v>
      </c>
      <c r="E18" s="28">
        <f>E19+E24+E31+E43+E41</f>
        <v>147647.63999999998</v>
      </c>
      <c r="F18" s="38">
        <f t="shared" ref="F18:F67" si="0">E18/D18*100</f>
        <v>44.414655716993046</v>
      </c>
    </row>
    <row r="19" spans="1:6" x14ac:dyDescent="0.25">
      <c r="A19" s="17">
        <v>321</v>
      </c>
      <c r="B19" s="9" t="s">
        <v>26</v>
      </c>
      <c r="C19" s="28">
        <v>18547.217466321588</v>
      </c>
      <c r="D19" s="28"/>
      <c r="E19" s="28">
        <f>E20+E21+E22+E23</f>
        <v>15389.39</v>
      </c>
      <c r="F19" s="38" t="s">
        <v>97</v>
      </c>
    </row>
    <row r="20" spans="1:6" x14ac:dyDescent="0.25">
      <c r="A20" s="18">
        <v>3211</v>
      </c>
      <c r="B20" s="10" t="s">
        <v>27</v>
      </c>
      <c r="C20" s="26">
        <v>8327.9739863295508</v>
      </c>
      <c r="D20" s="26"/>
      <c r="E20" s="26">
        <v>9468.2999999999993</v>
      </c>
      <c r="F20" s="38" t="s">
        <v>97</v>
      </c>
    </row>
    <row r="21" spans="1:6" x14ac:dyDescent="0.25">
      <c r="A21" s="18">
        <v>3212</v>
      </c>
      <c r="B21" s="10" t="s">
        <v>28</v>
      </c>
      <c r="C21" s="26">
        <v>6377.2898002521733</v>
      </c>
      <c r="D21" s="26"/>
      <c r="E21" s="26">
        <v>4323.09</v>
      </c>
      <c r="F21" s="38" t="s">
        <v>97</v>
      </c>
    </row>
    <row r="22" spans="1:6" x14ac:dyDescent="0.25">
      <c r="A22" s="18">
        <v>3213</v>
      </c>
      <c r="B22" s="10" t="s">
        <v>103</v>
      </c>
      <c r="C22" s="26">
        <v>3841.9536797398632</v>
      </c>
      <c r="D22" s="26"/>
      <c r="E22" s="26">
        <v>1598</v>
      </c>
      <c r="F22" s="38" t="s">
        <v>97</v>
      </c>
    </row>
    <row r="23" spans="1:6" x14ac:dyDescent="0.25">
      <c r="A23" s="18">
        <v>3214</v>
      </c>
      <c r="B23" s="10" t="s">
        <v>104</v>
      </c>
      <c r="C23" s="26">
        <v>0</v>
      </c>
      <c r="D23" s="26"/>
      <c r="E23" s="26">
        <v>0</v>
      </c>
      <c r="F23" s="38" t="s">
        <v>97</v>
      </c>
    </row>
    <row r="24" spans="1:6" x14ac:dyDescent="0.25">
      <c r="A24" s="17">
        <v>322</v>
      </c>
      <c r="B24" s="9" t="s">
        <v>29</v>
      </c>
      <c r="C24" s="28">
        <v>61059.51954343354</v>
      </c>
      <c r="D24" s="28"/>
      <c r="E24" s="28">
        <f>E25+E26+E27+E28+E29+E30</f>
        <v>85411.54</v>
      </c>
      <c r="F24" s="38" t="s">
        <v>97</v>
      </c>
    </row>
    <row r="25" spans="1:6" x14ac:dyDescent="0.25">
      <c r="A25" s="18">
        <v>3221</v>
      </c>
      <c r="B25" s="10" t="s">
        <v>30</v>
      </c>
      <c r="C25" s="26">
        <v>5060.4486030924409</v>
      </c>
      <c r="D25" s="26"/>
      <c r="E25" s="26">
        <v>13854.8</v>
      </c>
      <c r="F25" s="38" t="s">
        <v>97</v>
      </c>
    </row>
    <row r="26" spans="1:6" x14ac:dyDescent="0.25">
      <c r="A26" s="18">
        <v>3222</v>
      </c>
      <c r="B26" s="10" t="s">
        <v>31</v>
      </c>
      <c r="C26" s="26">
        <v>29502.221779812859</v>
      </c>
      <c r="D26" s="26"/>
      <c r="E26" s="26">
        <v>49083.43</v>
      </c>
      <c r="F26" s="38" t="s">
        <v>97</v>
      </c>
    </row>
    <row r="27" spans="1:6" ht="15.75" customHeight="1" x14ac:dyDescent="0.25">
      <c r="A27" s="18">
        <v>3223</v>
      </c>
      <c r="B27" s="10" t="s">
        <v>32</v>
      </c>
      <c r="C27" s="26">
        <v>19061.794412369763</v>
      </c>
      <c r="D27" s="26"/>
      <c r="E27" s="26">
        <v>12478.6</v>
      </c>
      <c r="F27" s="38" t="s">
        <v>97</v>
      </c>
    </row>
    <row r="28" spans="1:6" x14ac:dyDescent="0.25">
      <c r="A28" s="18">
        <v>3224</v>
      </c>
      <c r="B28" s="10" t="s">
        <v>33</v>
      </c>
      <c r="C28" s="26">
        <v>5344.3944521866079</v>
      </c>
      <c r="D28" s="26"/>
      <c r="E28" s="26">
        <v>1987.89</v>
      </c>
      <c r="F28" s="38" t="s">
        <v>97</v>
      </c>
    </row>
    <row r="29" spans="1:6" x14ac:dyDescent="0.25">
      <c r="A29" s="18">
        <v>3225</v>
      </c>
      <c r="B29" s="10" t="s">
        <v>44</v>
      </c>
      <c r="C29" s="26">
        <v>603.46671975579</v>
      </c>
      <c r="D29" s="26"/>
      <c r="E29" s="26">
        <v>7079.15</v>
      </c>
      <c r="F29" s="38" t="s">
        <v>97</v>
      </c>
    </row>
    <row r="30" spans="1:6" x14ac:dyDescent="0.25">
      <c r="A30" s="18">
        <v>3227</v>
      </c>
      <c r="B30" s="10" t="s">
        <v>45</v>
      </c>
      <c r="C30" s="26">
        <v>1487.1935762160726</v>
      </c>
      <c r="D30" s="26"/>
      <c r="E30" s="26">
        <v>927.67</v>
      </c>
      <c r="F30" s="38" t="s">
        <v>97</v>
      </c>
    </row>
    <row r="31" spans="1:6" x14ac:dyDescent="0.25">
      <c r="A31" s="17">
        <v>323</v>
      </c>
      <c r="B31" s="9" t="s">
        <v>34</v>
      </c>
      <c r="C31" s="28">
        <v>72664.296237308357</v>
      </c>
      <c r="D31" s="28"/>
      <c r="E31" s="28">
        <f>E32+E33+E34+E35+E36+E37+E38+E39+E40</f>
        <v>40897.659999999996</v>
      </c>
      <c r="F31" s="38" t="s">
        <v>97</v>
      </c>
    </row>
    <row r="32" spans="1:6" x14ac:dyDescent="0.25">
      <c r="A32" s="18">
        <v>3231</v>
      </c>
      <c r="B32" s="10" t="s">
        <v>35</v>
      </c>
      <c r="C32" s="26">
        <v>4821.9443891432747</v>
      </c>
      <c r="D32" s="26"/>
      <c r="E32" s="26">
        <v>2465.89</v>
      </c>
      <c r="F32" s="38" t="s">
        <v>97</v>
      </c>
    </row>
    <row r="33" spans="1:6" x14ac:dyDescent="0.25">
      <c r="A33" s="18">
        <v>3232</v>
      </c>
      <c r="B33" s="10" t="s">
        <v>36</v>
      </c>
      <c r="C33" s="26">
        <v>32828.856593005505</v>
      </c>
      <c r="D33" s="26"/>
      <c r="E33" s="26">
        <v>10267.870000000001</v>
      </c>
      <c r="F33" s="38" t="s">
        <v>97</v>
      </c>
    </row>
    <row r="34" spans="1:6" x14ac:dyDescent="0.25">
      <c r="A34" s="18">
        <v>3233</v>
      </c>
      <c r="B34" s="10" t="s">
        <v>37</v>
      </c>
      <c r="C34" s="26">
        <v>930.04844382507122</v>
      </c>
      <c r="D34" s="26"/>
      <c r="E34" s="26">
        <v>121</v>
      </c>
      <c r="F34" s="38" t="s">
        <v>97</v>
      </c>
    </row>
    <row r="35" spans="1:6" x14ac:dyDescent="0.25">
      <c r="A35" s="18">
        <v>3234</v>
      </c>
      <c r="B35" s="10" t="s">
        <v>38</v>
      </c>
      <c r="C35" s="26">
        <v>3992.3418939544758</v>
      </c>
      <c r="D35" s="26"/>
      <c r="E35" s="26">
        <v>2466.46</v>
      </c>
      <c r="F35" s="38" t="s">
        <v>97</v>
      </c>
    </row>
    <row r="36" spans="1:6" x14ac:dyDescent="0.25">
      <c r="A36" s="18">
        <v>3235</v>
      </c>
      <c r="B36" s="10" t="s">
        <v>39</v>
      </c>
      <c r="C36" s="26">
        <v>2073.3877496847831</v>
      </c>
      <c r="D36" s="26"/>
      <c r="E36" s="26">
        <v>3093.69</v>
      </c>
      <c r="F36" s="38" t="s">
        <v>97</v>
      </c>
    </row>
    <row r="37" spans="1:6" ht="15" customHeight="1" x14ac:dyDescent="0.25">
      <c r="A37" s="18">
        <v>3236</v>
      </c>
      <c r="B37" s="10" t="s">
        <v>40</v>
      </c>
      <c r="C37" s="26">
        <v>6919.761098944854</v>
      </c>
      <c r="D37" s="26"/>
      <c r="E37" s="26">
        <v>6849.62</v>
      </c>
      <c r="F37" s="38" t="s">
        <v>97</v>
      </c>
    </row>
    <row r="38" spans="1:6" x14ac:dyDescent="0.25">
      <c r="A38" s="18">
        <v>3237</v>
      </c>
      <c r="B38" s="10" t="s">
        <v>41</v>
      </c>
      <c r="C38" s="26">
        <v>15570.223637932178</v>
      </c>
      <c r="D38" s="26"/>
      <c r="E38" s="26">
        <v>13908.1</v>
      </c>
      <c r="F38" s="38" t="s">
        <v>97</v>
      </c>
    </row>
    <row r="39" spans="1:6" x14ac:dyDescent="0.25">
      <c r="A39" s="18">
        <v>3238</v>
      </c>
      <c r="B39" s="10" t="s">
        <v>42</v>
      </c>
      <c r="C39" s="26">
        <v>860.84013537726457</v>
      </c>
      <c r="D39" s="26"/>
      <c r="E39" s="26">
        <v>100.5</v>
      </c>
      <c r="F39" s="38" t="s">
        <v>97</v>
      </c>
    </row>
    <row r="40" spans="1:6" x14ac:dyDescent="0.25">
      <c r="A40" s="18">
        <v>3239</v>
      </c>
      <c r="B40" s="10" t="s">
        <v>43</v>
      </c>
      <c r="C40" s="26">
        <v>4666.8922954409709</v>
      </c>
      <c r="D40" s="26"/>
      <c r="E40" s="26">
        <v>1624.53</v>
      </c>
      <c r="F40" s="38" t="s">
        <v>97</v>
      </c>
    </row>
    <row r="41" spans="1:6" x14ac:dyDescent="0.25">
      <c r="A41" s="17">
        <v>324</v>
      </c>
      <c r="B41" s="9" t="s">
        <v>46</v>
      </c>
      <c r="C41" s="28">
        <v>707.74570309907756</v>
      </c>
      <c r="D41" s="28"/>
      <c r="E41" s="28">
        <f>E42</f>
        <v>895.37</v>
      </c>
      <c r="F41" s="38" t="s">
        <v>97</v>
      </c>
    </row>
    <row r="42" spans="1:6" x14ac:dyDescent="0.25">
      <c r="A42" s="18">
        <v>3241</v>
      </c>
      <c r="B42" s="10" t="s">
        <v>46</v>
      </c>
      <c r="C42" s="26">
        <v>707.74570309907756</v>
      </c>
      <c r="D42" s="26"/>
      <c r="E42" s="26">
        <v>895.37</v>
      </c>
      <c r="F42" s="38" t="s">
        <v>97</v>
      </c>
    </row>
    <row r="43" spans="1:6" x14ac:dyDescent="0.25">
      <c r="A43" s="17">
        <v>329</v>
      </c>
      <c r="B43" s="9" t="s">
        <v>47</v>
      </c>
      <c r="C43" s="28">
        <v>10523.959121375006</v>
      </c>
      <c r="D43" s="28"/>
      <c r="E43" s="28">
        <f>E44+E45+E46+E47+E48+E49+E50</f>
        <v>5053.6799999999994</v>
      </c>
      <c r="F43" s="38" t="s">
        <v>97</v>
      </c>
    </row>
    <row r="44" spans="1:6" x14ac:dyDescent="0.25">
      <c r="A44" s="18">
        <v>3291</v>
      </c>
      <c r="B44" s="10" t="s">
        <v>48</v>
      </c>
      <c r="C44" s="26">
        <v>0</v>
      </c>
      <c r="D44" s="26"/>
      <c r="E44" s="26">
        <v>0</v>
      </c>
      <c r="F44" s="38" t="s">
        <v>97</v>
      </c>
    </row>
    <row r="45" spans="1:6" x14ac:dyDescent="0.25">
      <c r="A45" s="18">
        <v>3292</v>
      </c>
      <c r="B45" s="10" t="s">
        <v>49</v>
      </c>
      <c r="C45" s="26">
        <v>1928.82208507532</v>
      </c>
      <c r="D45" s="26"/>
      <c r="E45" s="26">
        <v>361.9</v>
      </c>
      <c r="F45" s="38" t="s">
        <v>97</v>
      </c>
    </row>
    <row r="46" spans="1:6" x14ac:dyDescent="0.25">
      <c r="A46" s="18">
        <v>3293</v>
      </c>
      <c r="B46" s="10" t="s">
        <v>50</v>
      </c>
      <c r="C46" s="26">
        <v>1586.7914261065764</v>
      </c>
      <c r="D46" s="26"/>
      <c r="E46" s="26">
        <v>1088.68</v>
      </c>
      <c r="F46" s="38" t="s">
        <v>97</v>
      </c>
    </row>
    <row r="47" spans="1:6" x14ac:dyDescent="0.25">
      <c r="A47" s="18">
        <v>3294</v>
      </c>
      <c r="B47" s="10" t="s">
        <v>51</v>
      </c>
      <c r="C47" s="26">
        <v>418.07684650607206</v>
      </c>
      <c r="D47" s="26"/>
      <c r="E47" s="26">
        <v>1393.2</v>
      </c>
      <c r="F47" s="38" t="s">
        <v>97</v>
      </c>
    </row>
    <row r="48" spans="1:6" x14ac:dyDescent="0.25">
      <c r="A48" s="18">
        <v>3295</v>
      </c>
      <c r="B48" s="11" t="s">
        <v>52</v>
      </c>
      <c r="C48" s="26">
        <v>322.51642444754128</v>
      </c>
      <c r="D48" s="26"/>
      <c r="E48" s="26">
        <v>1121.9000000000001</v>
      </c>
      <c r="F48" s="38" t="s">
        <v>97</v>
      </c>
    </row>
    <row r="49" spans="1:6" x14ac:dyDescent="0.25">
      <c r="A49" s="18">
        <v>3296</v>
      </c>
      <c r="B49" s="10" t="s">
        <v>105</v>
      </c>
      <c r="C49" s="26">
        <v>0</v>
      </c>
      <c r="D49" s="26"/>
      <c r="E49" s="26">
        <v>792.21</v>
      </c>
      <c r="F49" s="38" t="s">
        <v>97</v>
      </c>
    </row>
    <row r="50" spans="1:6" x14ac:dyDescent="0.25">
      <c r="A50" s="18">
        <v>3299</v>
      </c>
      <c r="B50" s="10" t="s">
        <v>47</v>
      </c>
      <c r="C50" s="26">
        <v>6267.7523392394978</v>
      </c>
      <c r="D50" s="26"/>
      <c r="E50" s="26">
        <v>295.79000000000002</v>
      </c>
      <c r="F50" s="38" t="s">
        <v>97</v>
      </c>
    </row>
    <row r="51" spans="1:6" x14ac:dyDescent="0.25">
      <c r="A51" s="17">
        <v>34</v>
      </c>
      <c r="B51" s="9" t="s">
        <v>53</v>
      </c>
      <c r="C51" s="28">
        <v>5710.2913265644702</v>
      </c>
      <c r="D51" s="28">
        <v>12031</v>
      </c>
      <c r="E51" s="28">
        <f>E53+E52</f>
        <v>4756.68</v>
      </c>
      <c r="F51" s="38">
        <f t="shared" si="0"/>
        <v>39.536863103648912</v>
      </c>
    </row>
    <row r="52" spans="1:6" x14ac:dyDescent="0.25">
      <c r="A52" s="19">
        <v>342</v>
      </c>
      <c r="B52" s="9" t="s">
        <v>116</v>
      </c>
      <c r="C52" s="28">
        <v>3185.3474019510249</v>
      </c>
      <c r="D52" s="28"/>
      <c r="E52" s="28">
        <v>3185.34</v>
      </c>
      <c r="F52" s="38" t="s">
        <v>97</v>
      </c>
    </row>
    <row r="53" spans="1:6" x14ac:dyDescent="0.25">
      <c r="A53" s="17">
        <v>343</v>
      </c>
      <c r="B53" s="9" t="s">
        <v>54</v>
      </c>
      <c r="C53" s="28">
        <v>2524.9439246134448</v>
      </c>
      <c r="D53" s="28"/>
      <c r="E53" s="28">
        <f>E54+E55+E56+E57</f>
        <v>1571.34</v>
      </c>
      <c r="F53" s="38" t="s">
        <v>97</v>
      </c>
    </row>
    <row r="54" spans="1:6" x14ac:dyDescent="0.25">
      <c r="A54" s="18">
        <v>3431</v>
      </c>
      <c r="B54" s="10" t="s">
        <v>55</v>
      </c>
      <c r="C54" s="26">
        <v>1008.9587895679872</v>
      </c>
      <c r="D54" s="26"/>
      <c r="E54" s="26">
        <v>1096.45</v>
      </c>
      <c r="F54" s="38" t="s">
        <v>97</v>
      </c>
    </row>
    <row r="55" spans="1:6" x14ac:dyDescent="0.25">
      <c r="A55" s="20">
        <v>3432</v>
      </c>
      <c r="B55" s="10" t="s">
        <v>106</v>
      </c>
      <c r="C55" s="26">
        <v>1396.6673302807087</v>
      </c>
      <c r="D55" s="26"/>
      <c r="E55" s="26">
        <v>144.85</v>
      </c>
      <c r="F55" s="38" t="s">
        <v>97</v>
      </c>
    </row>
    <row r="56" spans="1:6" x14ac:dyDescent="0.25">
      <c r="A56" s="20">
        <v>3433</v>
      </c>
      <c r="B56" s="10" t="s">
        <v>107</v>
      </c>
      <c r="C56" s="26">
        <v>119.31780476474881</v>
      </c>
      <c r="D56" s="26"/>
      <c r="E56" s="26">
        <v>330.04</v>
      </c>
      <c r="F56" s="38" t="s">
        <v>97</v>
      </c>
    </row>
    <row r="57" spans="1:6" x14ac:dyDescent="0.25">
      <c r="A57" s="20">
        <v>3434</v>
      </c>
      <c r="B57" s="10" t="s">
        <v>117</v>
      </c>
      <c r="C57" s="26">
        <v>0</v>
      </c>
      <c r="D57" s="26"/>
      <c r="E57" s="26">
        <v>0</v>
      </c>
      <c r="F57" s="38" t="s">
        <v>97</v>
      </c>
    </row>
    <row r="58" spans="1:6" x14ac:dyDescent="0.25">
      <c r="A58" s="17">
        <v>36</v>
      </c>
      <c r="B58" s="9" t="s">
        <v>108</v>
      </c>
      <c r="C58" s="28">
        <v>0</v>
      </c>
      <c r="D58" s="28"/>
      <c r="E58" s="28">
        <f t="shared" ref="E58" si="1">E59</f>
        <v>0</v>
      </c>
      <c r="F58" s="38" t="s">
        <v>97</v>
      </c>
    </row>
    <row r="59" spans="1:6" x14ac:dyDescent="0.25">
      <c r="A59" s="20">
        <v>3691</v>
      </c>
      <c r="B59" s="10" t="s">
        <v>157</v>
      </c>
      <c r="C59" s="26">
        <v>0</v>
      </c>
      <c r="D59" s="26"/>
      <c r="E59" s="26">
        <v>0</v>
      </c>
      <c r="F59" s="38" t="s">
        <v>97</v>
      </c>
    </row>
    <row r="60" spans="1:6" x14ac:dyDescent="0.25">
      <c r="A60" s="17">
        <v>37</v>
      </c>
      <c r="B60" s="9" t="s">
        <v>110</v>
      </c>
      <c r="C60" s="28">
        <v>0</v>
      </c>
      <c r="D60" s="28">
        <v>0</v>
      </c>
      <c r="E60" s="28">
        <f>E61</f>
        <v>0</v>
      </c>
      <c r="F60" s="38" t="s">
        <v>97</v>
      </c>
    </row>
    <row r="61" spans="1:6" x14ac:dyDescent="0.25">
      <c r="A61" s="18">
        <v>3721</v>
      </c>
      <c r="B61" s="10" t="s">
        <v>118</v>
      </c>
      <c r="C61" s="26">
        <v>0</v>
      </c>
      <c r="D61" s="26"/>
      <c r="E61" s="26">
        <v>0</v>
      </c>
      <c r="F61" s="38" t="s">
        <v>97</v>
      </c>
    </row>
    <row r="62" spans="1:6" x14ac:dyDescent="0.25">
      <c r="A62" s="17">
        <v>38</v>
      </c>
      <c r="B62" s="9" t="s">
        <v>111</v>
      </c>
      <c r="C62" s="28">
        <v>198.85062047912933</v>
      </c>
      <c r="D62" s="28">
        <v>209</v>
      </c>
      <c r="E62" s="28">
        <f>E63+E64</f>
        <v>0</v>
      </c>
      <c r="F62" s="38" t="s">
        <v>97</v>
      </c>
    </row>
    <row r="63" spans="1:6" x14ac:dyDescent="0.25">
      <c r="A63" s="18">
        <v>381</v>
      </c>
      <c r="B63" s="10" t="s">
        <v>96</v>
      </c>
      <c r="C63" s="26">
        <v>198.85062047912933</v>
      </c>
      <c r="D63" s="26"/>
      <c r="E63" s="26">
        <v>0</v>
      </c>
      <c r="F63" s="38" t="s">
        <v>97</v>
      </c>
    </row>
    <row r="64" spans="1:6" x14ac:dyDescent="0.25">
      <c r="A64" s="18">
        <v>383</v>
      </c>
      <c r="B64" s="10" t="s">
        <v>119</v>
      </c>
      <c r="C64" s="26">
        <v>0</v>
      </c>
      <c r="D64" s="26"/>
      <c r="E64" s="26">
        <v>0</v>
      </c>
      <c r="F64" s="38" t="s">
        <v>97</v>
      </c>
    </row>
    <row r="65" spans="1:8" x14ac:dyDescent="0.25">
      <c r="A65" s="17">
        <v>41</v>
      </c>
      <c r="B65" s="16" t="s">
        <v>172</v>
      </c>
      <c r="C65" s="28">
        <v>0</v>
      </c>
      <c r="D65" s="28">
        <v>0</v>
      </c>
      <c r="E65" s="28">
        <f t="shared" ref="E65" si="2">E66</f>
        <v>3489.84</v>
      </c>
      <c r="F65" s="38" t="s">
        <v>97</v>
      </c>
    </row>
    <row r="66" spans="1:8" x14ac:dyDescent="0.25">
      <c r="A66" s="18">
        <v>4123</v>
      </c>
      <c r="B66" s="13" t="s">
        <v>170</v>
      </c>
      <c r="C66" s="26">
        <v>0</v>
      </c>
      <c r="D66" s="26"/>
      <c r="E66" s="26">
        <v>3489.84</v>
      </c>
      <c r="F66" s="38" t="s">
        <v>97</v>
      </c>
    </row>
    <row r="67" spans="1:8" x14ac:dyDescent="0.25">
      <c r="A67" s="17">
        <v>42</v>
      </c>
      <c r="B67" s="16" t="s">
        <v>56</v>
      </c>
      <c r="C67" s="28">
        <v>27895.069347667399</v>
      </c>
      <c r="D67" s="28">
        <v>50488</v>
      </c>
      <c r="E67" s="28">
        <f>E68+E75</f>
        <v>34173.25</v>
      </c>
      <c r="F67" s="38">
        <f t="shared" si="0"/>
        <v>67.685885755030895</v>
      </c>
    </row>
    <row r="68" spans="1:8" x14ac:dyDescent="0.25">
      <c r="A68" s="17">
        <v>422</v>
      </c>
      <c r="B68" s="16" t="s">
        <v>59</v>
      </c>
      <c r="C68" s="28">
        <v>27895.069347667399</v>
      </c>
      <c r="D68" s="28"/>
      <c r="E68" s="28">
        <f>E69+E70+E71+E72+E73+E74</f>
        <v>34173.25</v>
      </c>
      <c r="F68" s="38" t="s">
        <v>97</v>
      </c>
    </row>
    <row r="69" spans="1:8" x14ac:dyDescent="0.25">
      <c r="A69" s="18">
        <v>4221</v>
      </c>
      <c r="B69" s="13" t="s">
        <v>57</v>
      </c>
      <c r="C69" s="26">
        <v>3584.9757780874643</v>
      </c>
      <c r="D69" s="26"/>
      <c r="E69" s="26">
        <v>15126.98</v>
      </c>
      <c r="F69" s="38" t="s">
        <v>97</v>
      </c>
    </row>
    <row r="70" spans="1:8" x14ac:dyDescent="0.25">
      <c r="A70" s="18">
        <v>4222</v>
      </c>
      <c r="B70" s="13" t="s">
        <v>58</v>
      </c>
      <c r="C70" s="26">
        <v>0</v>
      </c>
      <c r="D70" s="26"/>
      <c r="E70" s="26">
        <v>0</v>
      </c>
      <c r="F70" s="38" t="s">
        <v>97</v>
      </c>
    </row>
    <row r="71" spans="1:8" x14ac:dyDescent="0.25">
      <c r="A71" s="18">
        <v>4223</v>
      </c>
      <c r="B71" s="13" t="s">
        <v>60</v>
      </c>
      <c r="C71" s="26">
        <v>2884.1090981485168</v>
      </c>
      <c r="D71" s="26"/>
      <c r="E71" s="26">
        <v>8142.77</v>
      </c>
      <c r="F71" s="38" t="s">
        <v>97</v>
      </c>
    </row>
    <row r="72" spans="1:8" x14ac:dyDescent="0.25">
      <c r="A72" s="18">
        <v>4224</v>
      </c>
      <c r="B72" s="13" t="s">
        <v>61</v>
      </c>
      <c r="C72" s="26">
        <v>13099.741190523591</v>
      </c>
      <c r="D72" s="26"/>
      <c r="E72" s="26">
        <v>10416.14</v>
      </c>
      <c r="F72" s="38" t="s">
        <v>97</v>
      </c>
    </row>
    <row r="73" spans="1:8" x14ac:dyDescent="0.25">
      <c r="A73" s="18">
        <v>4225</v>
      </c>
      <c r="B73" s="13" t="s">
        <v>62</v>
      </c>
      <c r="C73" s="26">
        <v>8326.2432809078236</v>
      </c>
      <c r="D73" s="26"/>
      <c r="E73" s="26">
        <v>0</v>
      </c>
      <c r="F73" s="38" t="s">
        <v>97</v>
      </c>
    </row>
    <row r="74" spans="1:8" x14ac:dyDescent="0.25">
      <c r="A74" s="20">
        <v>4227</v>
      </c>
      <c r="B74" s="13" t="s">
        <v>122</v>
      </c>
      <c r="C74" s="26">
        <v>0</v>
      </c>
      <c r="D74" s="26"/>
      <c r="E74" s="26">
        <v>487.36</v>
      </c>
      <c r="F74" s="38" t="s">
        <v>97</v>
      </c>
    </row>
    <row r="75" spans="1:8" x14ac:dyDescent="0.25">
      <c r="A75" s="17">
        <v>424</v>
      </c>
      <c r="B75" s="16" t="s">
        <v>158</v>
      </c>
      <c r="C75" s="28">
        <v>0</v>
      </c>
      <c r="D75" s="28"/>
      <c r="E75" s="28">
        <f t="shared" ref="E75" si="3">E76</f>
        <v>0</v>
      </c>
      <c r="F75" s="38" t="s">
        <v>97</v>
      </c>
    </row>
    <row r="76" spans="1:8" x14ac:dyDescent="0.25">
      <c r="A76" s="18">
        <v>4242</v>
      </c>
      <c r="B76" s="13" t="s">
        <v>159</v>
      </c>
      <c r="C76" s="26">
        <v>0</v>
      </c>
      <c r="D76" s="26"/>
      <c r="E76" s="26">
        <v>0</v>
      </c>
      <c r="F76" s="38" t="s">
        <v>97</v>
      </c>
    </row>
    <row r="77" spans="1:8" x14ac:dyDescent="0.25">
      <c r="A77" s="17">
        <v>45</v>
      </c>
      <c r="B77" s="16" t="s">
        <v>113</v>
      </c>
      <c r="C77" s="28">
        <v>0</v>
      </c>
      <c r="D77" s="28">
        <v>4181</v>
      </c>
      <c r="E77" s="28">
        <f>E78+E79</f>
        <v>0</v>
      </c>
      <c r="F77" s="38">
        <v>0</v>
      </c>
    </row>
    <row r="78" spans="1:8" x14ac:dyDescent="0.25">
      <c r="A78" s="18">
        <v>451</v>
      </c>
      <c r="B78" s="13" t="s">
        <v>123</v>
      </c>
      <c r="C78" s="26">
        <v>0</v>
      </c>
      <c r="D78" s="26"/>
      <c r="E78" s="26">
        <v>0</v>
      </c>
      <c r="F78" s="38" t="s">
        <v>97</v>
      </c>
    </row>
    <row r="79" spans="1:8" x14ac:dyDescent="0.25">
      <c r="A79" s="18">
        <v>452</v>
      </c>
      <c r="B79" s="13" t="s">
        <v>114</v>
      </c>
      <c r="C79" s="26">
        <v>0</v>
      </c>
      <c r="D79" s="26"/>
      <c r="E79" s="26">
        <v>0</v>
      </c>
      <c r="F79" s="38" t="s">
        <v>97</v>
      </c>
    </row>
    <row r="80" spans="1:8" x14ac:dyDescent="0.25">
      <c r="A80" s="97" t="s">
        <v>21</v>
      </c>
      <c r="B80" s="97"/>
      <c r="C80" s="40">
        <f>C9+C18+C51+C58+C60+C62+C67+C77+C65</f>
        <v>491935.98778950155</v>
      </c>
      <c r="D80" s="40">
        <v>998782</v>
      </c>
      <c r="E80" s="40">
        <f>E9+E18+E51+E58+E60+E62+E67+E77+E65</f>
        <v>448845.11</v>
      </c>
      <c r="F80" s="41">
        <f t="shared" ref="F80" si="4">E80/D80*100</f>
        <v>44.93924700284947</v>
      </c>
      <c r="H80" s="37"/>
    </row>
    <row r="102" ht="15" customHeight="1" x14ac:dyDescent="0.25"/>
  </sheetData>
  <mergeCells count="5">
    <mergeCell ref="A2:F2"/>
    <mergeCell ref="A4:F4"/>
    <mergeCell ref="A8:B8"/>
    <mergeCell ref="A80:B80"/>
    <mergeCell ref="A6:B6"/>
  </mergeCells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2:F97"/>
  <sheetViews>
    <sheetView topLeftCell="A40" zoomScaleNormal="100" workbookViewId="0">
      <selection activeCell="E76" sqref="E76"/>
    </sheetView>
  </sheetViews>
  <sheetFormatPr defaultColWidth="8.85546875" defaultRowHeight="15" x14ac:dyDescent="0.25"/>
  <cols>
    <col min="2" max="2" width="59.42578125" customWidth="1"/>
    <col min="3" max="3" width="11.7109375" customWidth="1"/>
    <col min="4" max="4" width="13.42578125" customWidth="1"/>
    <col min="5" max="5" width="14.140625" customWidth="1"/>
    <col min="6" max="6" width="12.85546875" customWidth="1"/>
    <col min="7" max="7" width="11.28515625" customWidth="1"/>
    <col min="8" max="8" width="12.85546875" customWidth="1"/>
    <col min="11" max="11" width="18.28515625" customWidth="1"/>
    <col min="12" max="12" width="14" customWidth="1"/>
  </cols>
  <sheetData>
    <row r="2" spans="1:6" ht="33.75" customHeight="1" x14ac:dyDescent="0.25">
      <c r="A2" s="96" t="s">
        <v>198</v>
      </c>
      <c r="B2" s="96"/>
      <c r="C2" s="96"/>
      <c r="D2" s="96"/>
      <c r="E2" s="96"/>
      <c r="F2" s="96"/>
    </row>
    <row r="4" spans="1:6" x14ac:dyDescent="0.25">
      <c r="A4" s="98" t="s">
        <v>131</v>
      </c>
      <c r="B4" s="98"/>
      <c r="C4" s="98"/>
      <c r="D4" s="98"/>
      <c r="E4" s="98"/>
      <c r="F4" s="98"/>
    </row>
    <row r="7" spans="1:6" x14ac:dyDescent="0.25">
      <c r="A7" s="98" t="s">
        <v>192</v>
      </c>
      <c r="B7" s="98"/>
    </row>
    <row r="8" spans="1:6" ht="45" x14ac:dyDescent="0.25">
      <c r="A8" s="5" t="s">
        <v>189</v>
      </c>
      <c r="B8" s="5" t="s">
        <v>15</v>
      </c>
      <c r="C8" s="5" t="s">
        <v>210</v>
      </c>
      <c r="D8" s="5" t="s">
        <v>187</v>
      </c>
      <c r="E8" s="5" t="s">
        <v>169</v>
      </c>
      <c r="F8" s="5" t="s">
        <v>16</v>
      </c>
    </row>
    <row r="9" spans="1:6" x14ac:dyDescent="0.25">
      <c r="A9" s="80">
        <v>1</v>
      </c>
      <c r="B9" s="81"/>
      <c r="C9" s="60">
        <v>2</v>
      </c>
      <c r="D9" s="7">
        <v>3</v>
      </c>
      <c r="E9" s="7">
        <v>4</v>
      </c>
      <c r="F9" s="7" t="s">
        <v>207</v>
      </c>
    </row>
    <row r="10" spans="1:6" x14ac:dyDescent="0.25">
      <c r="A10" s="17">
        <v>31</v>
      </c>
      <c r="B10" s="9" t="s">
        <v>17</v>
      </c>
      <c r="C10" s="28">
        <v>9280.4857654787975</v>
      </c>
      <c r="D10" s="28">
        <v>0</v>
      </c>
      <c r="E10" s="28">
        <f>E11+E14+E16</f>
        <v>0</v>
      </c>
      <c r="F10" s="38" t="s">
        <v>97</v>
      </c>
    </row>
    <row r="11" spans="1:6" x14ac:dyDescent="0.25">
      <c r="A11" s="17">
        <v>311</v>
      </c>
      <c r="B11" s="17" t="s">
        <v>18</v>
      </c>
      <c r="C11" s="28">
        <v>8628.4438250713374</v>
      </c>
      <c r="D11" s="28"/>
      <c r="E11" s="28">
        <f>E12+E13</f>
        <v>0</v>
      </c>
      <c r="F11" s="38" t="s">
        <v>97</v>
      </c>
    </row>
    <row r="12" spans="1:6" ht="15.75" customHeight="1" x14ac:dyDescent="0.25">
      <c r="A12" s="18">
        <v>3111</v>
      </c>
      <c r="B12" s="10" t="s">
        <v>19</v>
      </c>
      <c r="C12" s="26">
        <v>8628.4438250713374</v>
      </c>
      <c r="D12" s="26"/>
      <c r="E12" s="26">
        <v>0</v>
      </c>
      <c r="F12" s="38" t="s">
        <v>97</v>
      </c>
    </row>
    <row r="13" spans="1:6" ht="15.75" customHeight="1" x14ac:dyDescent="0.25">
      <c r="A13" s="18">
        <v>3114</v>
      </c>
      <c r="B13" s="10" t="s">
        <v>115</v>
      </c>
      <c r="C13" s="26">
        <v>0</v>
      </c>
      <c r="D13" s="26"/>
      <c r="E13" s="26">
        <v>0</v>
      </c>
      <c r="F13" s="38" t="s">
        <v>97</v>
      </c>
    </row>
    <row r="14" spans="1:6" x14ac:dyDescent="0.25">
      <c r="A14" s="17">
        <v>312</v>
      </c>
      <c r="B14" s="9" t="s">
        <v>20</v>
      </c>
      <c r="C14" s="28">
        <v>0</v>
      </c>
      <c r="D14" s="28"/>
      <c r="E14" s="28">
        <f>E15</f>
        <v>0</v>
      </c>
      <c r="F14" s="38" t="s">
        <v>97</v>
      </c>
    </row>
    <row r="15" spans="1:6" x14ac:dyDescent="0.25">
      <c r="A15" s="18">
        <v>3121</v>
      </c>
      <c r="B15" s="10" t="s">
        <v>20</v>
      </c>
      <c r="C15" s="26">
        <v>0</v>
      </c>
      <c r="D15" s="26"/>
      <c r="E15" s="26">
        <v>0</v>
      </c>
      <c r="F15" s="38" t="s">
        <v>97</v>
      </c>
    </row>
    <row r="16" spans="1:6" x14ac:dyDescent="0.25">
      <c r="A16" s="17">
        <v>313</v>
      </c>
      <c r="B16" s="9" t="s">
        <v>22</v>
      </c>
      <c r="C16" s="28">
        <v>652.04194040745904</v>
      </c>
      <c r="D16" s="28"/>
      <c r="E16" s="28">
        <f>E17+E18</f>
        <v>0</v>
      </c>
      <c r="F16" s="38" t="s">
        <v>97</v>
      </c>
    </row>
    <row r="17" spans="1:6" x14ac:dyDescent="0.25">
      <c r="A17" s="18">
        <v>3132</v>
      </c>
      <c r="B17" s="10" t="s">
        <v>23</v>
      </c>
      <c r="C17" s="26">
        <v>652.04194040745904</v>
      </c>
      <c r="D17" s="26"/>
      <c r="E17" s="26">
        <v>0</v>
      </c>
      <c r="F17" s="38" t="s">
        <v>97</v>
      </c>
    </row>
    <row r="18" spans="1:6" x14ac:dyDescent="0.25">
      <c r="A18" s="18">
        <v>3133</v>
      </c>
      <c r="B18" s="10" t="s">
        <v>24</v>
      </c>
      <c r="C18" s="26">
        <v>0</v>
      </c>
      <c r="D18" s="26"/>
      <c r="E18" s="26">
        <v>0</v>
      </c>
      <c r="F18" s="38" t="s">
        <v>97</v>
      </c>
    </row>
    <row r="19" spans="1:6" x14ac:dyDescent="0.25">
      <c r="A19" s="17">
        <v>32</v>
      </c>
      <c r="B19" s="9" t="s">
        <v>25</v>
      </c>
      <c r="C19" s="28">
        <v>7856.5770787709871</v>
      </c>
      <c r="D19" s="28">
        <v>97171</v>
      </c>
      <c r="E19" s="28">
        <f>E20+E25+E32+E42+E44</f>
        <v>17566.52</v>
      </c>
      <c r="F19" s="38">
        <f>E19/D19*100</f>
        <v>18.077945065914726</v>
      </c>
    </row>
    <row r="20" spans="1:6" x14ac:dyDescent="0.25">
      <c r="A20" s="17">
        <v>321</v>
      </c>
      <c r="B20" s="9" t="s">
        <v>26</v>
      </c>
      <c r="C20" s="28">
        <v>626.33353241754583</v>
      </c>
      <c r="D20" s="28"/>
      <c r="E20" s="28">
        <f>E21+E22+E23+E24</f>
        <v>7400.62</v>
      </c>
      <c r="F20" s="38" t="s">
        <v>97</v>
      </c>
    </row>
    <row r="21" spans="1:6" x14ac:dyDescent="0.25">
      <c r="A21" s="18">
        <v>3211</v>
      </c>
      <c r="B21" s="10" t="s">
        <v>27</v>
      </c>
      <c r="C21" s="26">
        <v>0</v>
      </c>
      <c r="D21" s="26"/>
      <c r="E21" s="26">
        <v>5693.12</v>
      </c>
      <c r="F21" s="38" t="s">
        <v>97</v>
      </c>
    </row>
    <row r="22" spans="1:6" x14ac:dyDescent="0.25">
      <c r="A22" s="18">
        <v>3212</v>
      </c>
      <c r="B22" s="10" t="s">
        <v>28</v>
      </c>
      <c r="C22" s="26">
        <v>626.33353241754583</v>
      </c>
      <c r="D22" s="26"/>
      <c r="E22" s="26">
        <v>0</v>
      </c>
      <c r="F22" s="38" t="s">
        <v>97</v>
      </c>
    </row>
    <row r="23" spans="1:6" x14ac:dyDescent="0.25">
      <c r="A23" s="18">
        <v>3213</v>
      </c>
      <c r="B23" s="10" t="s">
        <v>103</v>
      </c>
      <c r="C23" s="26">
        <v>0</v>
      </c>
      <c r="D23" s="26"/>
      <c r="E23" s="26">
        <v>1707.5</v>
      </c>
      <c r="F23" s="38" t="s">
        <v>97</v>
      </c>
    </row>
    <row r="24" spans="1:6" x14ac:dyDescent="0.25">
      <c r="A24" s="18">
        <v>3214</v>
      </c>
      <c r="B24" s="10" t="s">
        <v>104</v>
      </c>
      <c r="C24" s="26">
        <v>0</v>
      </c>
      <c r="D24" s="26"/>
      <c r="E24" s="26">
        <v>0</v>
      </c>
      <c r="F24" s="38" t="s">
        <v>97</v>
      </c>
    </row>
    <row r="25" spans="1:6" x14ac:dyDescent="0.25">
      <c r="A25" s="17">
        <v>322</v>
      </c>
      <c r="B25" s="9" t="s">
        <v>29</v>
      </c>
      <c r="C25" s="28">
        <v>4124.3559625721673</v>
      </c>
      <c r="D25" s="28"/>
      <c r="E25" s="28">
        <f>E26+E27+E28+E29+E30+E31</f>
        <v>6583.6100000000006</v>
      </c>
      <c r="F25" s="38" t="s">
        <v>97</v>
      </c>
    </row>
    <row r="26" spans="1:6" x14ac:dyDescent="0.25">
      <c r="A26" s="18">
        <v>3221</v>
      </c>
      <c r="B26" s="10" t="s">
        <v>30</v>
      </c>
      <c r="C26" s="26">
        <v>0</v>
      </c>
      <c r="D26" s="26"/>
      <c r="E26" s="26">
        <v>1399.41</v>
      </c>
      <c r="F26" s="38" t="s">
        <v>97</v>
      </c>
    </row>
    <row r="27" spans="1:6" x14ac:dyDescent="0.25">
      <c r="A27" s="18">
        <v>3222</v>
      </c>
      <c r="B27" s="10" t="s">
        <v>31</v>
      </c>
      <c r="C27" s="26">
        <v>0</v>
      </c>
      <c r="D27" s="26"/>
      <c r="E27" s="26">
        <v>3063.9</v>
      </c>
      <c r="F27" s="38" t="s">
        <v>97</v>
      </c>
    </row>
    <row r="28" spans="1:6" ht="15.75" customHeight="1" x14ac:dyDescent="0.25">
      <c r="A28" s="18">
        <v>3223</v>
      </c>
      <c r="B28" s="10" t="s">
        <v>32</v>
      </c>
      <c r="C28" s="26">
        <v>4124.3559625721673</v>
      </c>
      <c r="D28" s="26"/>
      <c r="E28" s="26">
        <v>0</v>
      </c>
      <c r="F28" s="38" t="s">
        <v>97</v>
      </c>
    </row>
    <row r="29" spans="1:6" x14ac:dyDescent="0.25">
      <c r="A29" s="18">
        <v>3224</v>
      </c>
      <c r="B29" s="10" t="s">
        <v>33</v>
      </c>
      <c r="C29" s="26">
        <v>0</v>
      </c>
      <c r="D29" s="26"/>
      <c r="E29" s="26">
        <v>160.53</v>
      </c>
      <c r="F29" s="38" t="s">
        <v>97</v>
      </c>
    </row>
    <row r="30" spans="1:6" x14ac:dyDescent="0.25">
      <c r="A30" s="18">
        <v>3225</v>
      </c>
      <c r="B30" s="10" t="s">
        <v>44</v>
      </c>
      <c r="C30" s="26">
        <v>0</v>
      </c>
      <c r="D30" s="26"/>
      <c r="E30" s="26">
        <v>1887.13</v>
      </c>
      <c r="F30" s="38" t="s">
        <v>97</v>
      </c>
    </row>
    <row r="31" spans="1:6" x14ac:dyDescent="0.25">
      <c r="A31" s="18">
        <v>3227</v>
      </c>
      <c r="B31" s="10" t="s">
        <v>45</v>
      </c>
      <c r="C31" s="26">
        <v>0</v>
      </c>
      <c r="D31" s="26"/>
      <c r="E31" s="26">
        <v>72.64</v>
      </c>
      <c r="F31" s="38" t="s">
        <v>97</v>
      </c>
    </row>
    <row r="32" spans="1:6" x14ac:dyDescent="0.25">
      <c r="A32" s="17">
        <v>323</v>
      </c>
      <c r="B32" s="9" t="s">
        <v>34</v>
      </c>
      <c r="C32" s="28">
        <v>2375.9121375008294</v>
      </c>
      <c r="D32" s="28"/>
      <c r="E32" s="28">
        <f>E33+E34+E35+E36+E37+E38+E39+E40+E41</f>
        <v>3534.5000000000005</v>
      </c>
      <c r="F32" s="38" t="s">
        <v>97</v>
      </c>
    </row>
    <row r="33" spans="1:6" x14ac:dyDescent="0.25">
      <c r="A33" s="18">
        <v>3231</v>
      </c>
      <c r="B33" s="10" t="s">
        <v>35</v>
      </c>
      <c r="C33" s="26">
        <v>0</v>
      </c>
      <c r="D33" s="26"/>
      <c r="E33" s="26">
        <v>281.25</v>
      </c>
      <c r="F33" s="38" t="s">
        <v>97</v>
      </c>
    </row>
    <row r="34" spans="1:6" x14ac:dyDescent="0.25">
      <c r="A34" s="18">
        <v>3232</v>
      </c>
      <c r="B34" s="10" t="s">
        <v>36</v>
      </c>
      <c r="C34" s="26">
        <v>0</v>
      </c>
      <c r="D34" s="26"/>
      <c r="E34" s="26">
        <f>17606-16589</f>
        <v>1017</v>
      </c>
      <c r="F34" s="38" t="s">
        <v>97</v>
      </c>
    </row>
    <row r="35" spans="1:6" x14ac:dyDescent="0.25">
      <c r="A35" s="18">
        <v>3233</v>
      </c>
      <c r="B35" s="10" t="s">
        <v>37</v>
      </c>
      <c r="C35" s="26">
        <v>0</v>
      </c>
      <c r="D35" s="26"/>
      <c r="E35" s="26">
        <v>80</v>
      </c>
      <c r="F35" s="38" t="s">
        <v>97</v>
      </c>
    </row>
    <row r="36" spans="1:6" x14ac:dyDescent="0.25">
      <c r="A36" s="18">
        <v>3234</v>
      </c>
      <c r="B36" s="10" t="s">
        <v>38</v>
      </c>
      <c r="C36" s="26">
        <v>0</v>
      </c>
      <c r="D36" s="26"/>
      <c r="E36" s="26">
        <v>0</v>
      </c>
      <c r="F36" s="38" t="s">
        <v>97</v>
      </c>
    </row>
    <row r="37" spans="1:6" x14ac:dyDescent="0.25">
      <c r="A37" s="18">
        <v>3235</v>
      </c>
      <c r="B37" s="10" t="s">
        <v>39</v>
      </c>
      <c r="C37" s="26">
        <v>680.71006702501825</v>
      </c>
      <c r="D37" s="26"/>
      <c r="E37" s="26">
        <v>122.76</v>
      </c>
      <c r="F37" s="38" t="s">
        <v>97</v>
      </c>
    </row>
    <row r="38" spans="1:6" ht="15" customHeight="1" x14ac:dyDescent="0.25">
      <c r="A38" s="18">
        <v>3236</v>
      </c>
      <c r="B38" s="10" t="s">
        <v>40</v>
      </c>
      <c r="C38" s="26">
        <v>0</v>
      </c>
      <c r="D38" s="26"/>
      <c r="E38" s="26">
        <v>625</v>
      </c>
      <c r="F38" s="38" t="s">
        <v>97</v>
      </c>
    </row>
    <row r="39" spans="1:6" x14ac:dyDescent="0.25">
      <c r="A39" s="18">
        <v>3237</v>
      </c>
      <c r="B39" s="10" t="s">
        <v>41</v>
      </c>
      <c r="C39" s="26">
        <v>1695.2020704758111</v>
      </c>
      <c r="D39" s="26"/>
      <c r="E39" s="26">
        <v>812.61</v>
      </c>
      <c r="F39" s="38" t="s">
        <v>97</v>
      </c>
    </row>
    <row r="40" spans="1:6" x14ac:dyDescent="0.25">
      <c r="A40" s="18">
        <v>3238</v>
      </c>
      <c r="B40" s="10" t="s">
        <v>42</v>
      </c>
      <c r="C40" s="26">
        <v>0</v>
      </c>
      <c r="D40" s="26"/>
      <c r="E40" s="26">
        <v>0</v>
      </c>
      <c r="F40" s="38" t="s">
        <v>97</v>
      </c>
    </row>
    <row r="41" spans="1:6" x14ac:dyDescent="0.25">
      <c r="A41" s="18">
        <v>3239</v>
      </c>
      <c r="B41" s="10" t="s">
        <v>43</v>
      </c>
      <c r="C41" s="26">
        <v>0</v>
      </c>
      <c r="D41" s="26"/>
      <c r="E41" s="26">
        <v>595.88</v>
      </c>
      <c r="F41" s="38" t="s">
        <v>97</v>
      </c>
    </row>
    <row r="42" spans="1:6" x14ac:dyDescent="0.25">
      <c r="A42" s="17">
        <v>324</v>
      </c>
      <c r="B42" s="9" t="s">
        <v>46</v>
      </c>
      <c r="C42" s="28">
        <v>530.89123365850423</v>
      </c>
      <c r="D42" s="28"/>
      <c r="E42" s="28">
        <f>E43</f>
        <v>0</v>
      </c>
      <c r="F42" s="38" t="s">
        <v>97</v>
      </c>
    </row>
    <row r="43" spans="1:6" x14ac:dyDescent="0.25">
      <c r="A43" s="18">
        <v>3241</v>
      </c>
      <c r="B43" s="10" t="s">
        <v>46</v>
      </c>
      <c r="C43" s="26">
        <v>530.89123365850423</v>
      </c>
      <c r="D43" s="26"/>
      <c r="E43" s="26">
        <v>0</v>
      </c>
      <c r="F43" s="38" t="s">
        <v>97</v>
      </c>
    </row>
    <row r="44" spans="1:6" x14ac:dyDescent="0.25">
      <c r="A44" s="17">
        <v>329</v>
      </c>
      <c r="B44" s="9" t="s">
        <v>47</v>
      </c>
      <c r="C44" s="28">
        <v>199.08421262193906</v>
      </c>
      <c r="D44" s="28"/>
      <c r="E44" s="28">
        <f>E45+E46+E47+E48+E49+E50+E51</f>
        <v>47.79</v>
      </c>
      <c r="F44" s="38" t="s">
        <v>97</v>
      </c>
    </row>
    <row r="45" spans="1:6" x14ac:dyDescent="0.25">
      <c r="A45" s="18">
        <v>3291</v>
      </c>
      <c r="B45" s="10" t="s">
        <v>48</v>
      </c>
      <c r="C45" s="26">
        <v>0</v>
      </c>
      <c r="D45" s="26"/>
      <c r="E45" s="26">
        <v>0</v>
      </c>
      <c r="F45" s="38" t="s">
        <v>97</v>
      </c>
    </row>
    <row r="46" spans="1:6" x14ac:dyDescent="0.25">
      <c r="A46" s="18">
        <v>3292</v>
      </c>
      <c r="B46" s="10" t="s">
        <v>49</v>
      </c>
      <c r="C46" s="26">
        <v>0</v>
      </c>
      <c r="D46" s="26"/>
      <c r="E46" s="26">
        <v>0</v>
      </c>
      <c r="F46" s="38" t="s">
        <v>97</v>
      </c>
    </row>
    <row r="47" spans="1:6" x14ac:dyDescent="0.25">
      <c r="A47" s="18">
        <v>3293</v>
      </c>
      <c r="B47" s="10" t="s">
        <v>50</v>
      </c>
      <c r="C47" s="26">
        <v>0</v>
      </c>
      <c r="D47" s="26"/>
      <c r="E47" s="26">
        <v>0</v>
      </c>
      <c r="F47" s="38" t="s">
        <v>97</v>
      </c>
    </row>
    <row r="48" spans="1:6" x14ac:dyDescent="0.25">
      <c r="A48" s="18">
        <v>3294</v>
      </c>
      <c r="B48" s="10" t="s">
        <v>51</v>
      </c>
      <c r="C48" s="26">
        <v>0</v>
      </c>
      <c r="D48" s="26"/>
      <c r="E48" s="26">
        <v>47.79</v>
      </c>
      <c r="F48" s="38" t="s">
        <v>97</v>
      </c>
    </row>
    <row r="49" spans="1:6" x14ac:dyDescent="0.25">
      <c r="A49" s="18">
        <v>3295</v>
      </c>
      <c r="B49" s="11" t="s">
        <v>52</v>
      </c>
      <c r="C49" s="26">
        <v>0</v>
      </c>
      <c r="D49" s="26"/>
      <c r="E49" s="26">
        <v>0</v>
      </c>
      <c r="F49" s="38" t="s">
        <v>97</v>
      </c>
    </row>
    <row r="50" spans="1:6" x14ac:dyDescent="0.25">
      <c r="A50" s="18">
        <v>3296</v>
      </c>
      <c r="B50" s="10" t="s">
        <v>105</v>
      </c>
      <c r="C50" s="26">
        <v>0</v>
      </c>
      <c r="D50" s="26"/>
      <c r="E50" s="26">
        <v>0</v>
      </c>
      <c r="F50" s="38" t="s">
        <v>97</v>
      </c>
    </row>
    <row r="51" spans="1:6" x14ac:dyDescent="0.25">
      <c r="A51" s="18">
        <v>3299</v>
      </c>
      <c r="B51" s="10" t="s">
        <v>47</v>
      </c>
      <c r="C51" s="26">
        <v>199.08421262193906</v>
      </c>
      <c r="D51" s="26"/>
      <c r="E51" s="26">
        <v>0</v>
      </c>
      <c r="F51" s="38" t="s">
        <v>97</v>
      </c>
    </row>
    <row r="52" spans="1:6" x14ac:dyDescent="0.25">
      <c r="A52" s="17">
        <v>34</v>
      </c>
      <c r="B52" s="9" t="s">
        <v>53</v>
      </c>
      <c r="C52" s="28">
        <v>0</v>
      </c>
      <c r="D52" s="28">
        <v>0</v>
      </c>
      <c r="E52" s="28">
        <f t="shared" ref="E52" si="0">E54+E53</f>
        <v>0.4</v>
      </c>
      <c r="F52" s="38" t="s">
        <v>97</v>
      </c>
    </row>
    <row r="53" spans="1:6" x14ac:dyDescent="0.25">
      <c r="A53" s="19">
        <v>342</v>
      </c>
      <c r="B53" s="9" t="s">
        <v>116</v>
      </c>
      <c r="C53" s="28">
        <v>0</v>
      </c>
      <c r="D53" s="28">
        <v>0</v>
      </c>
      <c r="E53" s="28">
        <v>0</v>
      </c>
      <c r="F53" s="38" t="s">
        <v>97</v>
      </c>
    </row>
    <row r="54" spans="1:6" x14ac:dyDescent="0.25">
      <c r="A54" s="17">
        <v>343</v>
      </c>
      <c r="B54" s="9" t="s">
        <v>54</v>
      </c>
      <c r="C54" s="28">
        <v>0</v>
      </c>
      <c r="D54" s="28"/>
      <c r="E54" s="28">
        <f t="shared" ref="E54" si="1">E55+E56+E57+E58</f>
        <v>0.4</v>
      </c>
      <c r="F54" s="38" t="s">
        <v>97</v>
      </c>
    </row>
    <row r="55" spans="1:6" x14ac:dyDescent="0.25">
      <c r="A55" s="18">
        <v>3431</v>
      </c>
      <c r="B55" s="10" t="s">
        <v>55</v>
      </c>
      <c r="C55" s="26">
        <v>0</v>
      </c>
      <c r="D55" s="26"/>
      <c r="E55" s="26">
        <v>0.4</v>
      </c>
      <c r="F55" s="38" t="s">
        <v>97</v>
      </c>
    </row>
    <row r="56" spans="1:6" x14ac:dyDescent="0.25">
      <c r="A56" s="20">
        <v>3432</v>
      </c>
      <c r="B56" s="10" t="s">
        <v>106</v>
      </c>
      <c r="C56" s="26">
        <v>0</v>
      </c>
      <c r="D56" s="26"/>
      <c r="E56" s="26">
        <v>0</v>
      </c>
      <c r="F56" s="38" t="s">
        <v>97</v>
      </c>
    </row>
    <row r="57" spans="1:6" x14ac:dyDescent="0.25">
      <c r="A57" s="20">
        <v>3433</v>
      </c>
      <c r="B57" s="10" t="s">
        <v>107</v>
      </c>
      <c r="C57" s="26">
        <v>0</v>
      </c>
      <c r="D57" s="26"/>
      <c r="E57" s="26">
        <v>0</v>
      </c>
      <c r="F57" s="38" t="s">
        <v>97</v>
      </c>
    </row>
    <row r="58" spans="1:6" x14ac:dyDescent="0.25">
      <c r="A58" s="20">
        <v>3434</v>
      </c>
      <c r="B58" s="10" t="s">
        <v>117</v>
      </c>
      <c r="C58" s="26">
        <v>0</v>
      </c>
      <c r="D58" s="26"/>
      <c r="E58" s="26">
        <v>0</v>
      </c>
      <c r="F58" s="38" t="s">
        <v>97</v>
      </c>
    </row>
    <row r="59" spans="1:6" x14ac:dyDescent="0.25">
      <c r="A59" s="17">
        <v>37</v>
      </c>
      <c r="B59" s="9" t="s">
        <v>110</v>
      </c>
      <c r="C59" s="28">
        <v>0</v>
      </c>
      <c r="D59" s="28">
        <v>0</v>
      </c>
      <c r="E59" s="28">
        <f>E60</f>
        <v>0</v>
      </c>
      <c r="F59" s="38" t="s">
        <v>97</v>
      </c>
    </row>
    <row r="60" spans="1:6" x14ac:dyDescent="0.25">
      <c r="A60" s="18">
        <v>3721</v>
      </c>
      <c r="B60" s="10" t="s">
        <v>118</v>
      </c>
      <c r="C60" s="26">
        <v>0</v>
      </c>
      <c r="D60" s="26"/>
      <c r="E60" s="26">
        <v>0</v>
      </c>
      <c r="F60" s="38" t="s">
        <v>97</v>
      </c>
    </row>
    <row r="61" spans="1:6" x14ac:dyDescent="0.25">
      <c r="A61" s="17">
        <v>38</v>
      </c>
      <c r="B61" s="9" t="s">
        <v>111</v>
      </c>
      <c r="C61" s="28">
        <v>0</v>
      </c>
      <c r="D61" s="28">
        <v>2654</v>
      </c>
      <c r="E61" s="28">
        <f>E62</f>
        <v>0</v>
      </c>
      <c r="F61" s="38" t="s">
        <v>97</v>
      </c>
    </row>
    <row r="62" spans="1:6" x14ac:dyDescent="0.25">
      <c r="A62" s="18">
        <v>3811</v>
      </c>
      <c r="B62" s="10" t="s">
        <v>160</v>
      </c>
      <c r="C62" s="26">
        <v>0</v>
      </c>
      <c r="D62" s="26"/>
      <c r="E62" s="26">
        <v>0</v>
      </c>
      <c r="F62" s="38" t="s">
        <v>97</v>
      </c>
    </row>
    <row r="63" spans="1:6" x14ac:dyDescent="0.25">
      <c r="A63" s="17">
        <v>42</v>
      </c>
      <c r="B63" s="16" t="s">
        <v>56</v>
      </c>
      <c r="C63" s="28">
        <v>0</v>
      </c>
      <c r="D63" s="28">
        <v>46471</v>
      </c>
      <c r="E63" s="28">
        <f>E64+E71</f>
        <v>0</v>
      </c>
      <c r="F63" s="38" t="s">
        <v>97</v>
      </c>
    </row>
    <row r="64" spans="1:6" x14ac:dyDescent="0.25">
      <c r="A64" s="17">
        <v>422</v>
      </c>
      <c r="B64" s="16" t="s">
        <v>59</v>
      </c>
      <c r="C64" s="28">
        <v>0</v>
      </c>
      <c r="D64" s="28"/>
      <c r="E64" s="28">
        <f t="shared" ref="E64" si="2">E65+E66+E67+E68+E69+E70</f>
        <v>0</v>
      </c>
      <c r="F64" s="38" t="s">
        <v>97</v>
      </c>
    </row>
    <row r="65" spans="1:6" x14ac:dyDescent="0.25">
      <c r="A65" s="18">
        <v>4221</v>
      </c>
      <c r="B65" s="13" t="s">
        <v>57</v>
      </c>
      <c r="C65" s="26">
        <v>0</v>
      </c>
      <c r="D65" s="26"/>
      <c r="E65" s="26">
        <v>0</v>
      </c>
      <c r="F65" s="38" t="s">
        <v>97</v>
      </c>
    </row>
    <row r="66" spans="1:6" x14ac:dyDescent="0.25">
      <c r="A66" s="18">
        <v>4222</v>
      </c>
      <c r="B66" s="13" t="s">
        <v>58</v>
      </c>
      <c r="C66" s="26">
        <v>0</v>
      </c>
      <c r="D66" s="26"/>
      <c r="E66" s="26">
        <v>0</v>
      </c>
      <c r="F66" s="38" t="s">
        <v>97</v>
      </c>
    </row>
    <row r="67" spans="1:6" x14ac:dyDescent="0.25">
      <c r="A67" s="18">
        <v>4223</v>
      </c>
      <c r="B67" s="13" t="s">
        <v>60</v>
      </c>
      <c r="C67" s="26">
        <v>0</v>
      </c>
      <c r="D67" s="26"/>
      <c r="E67" s="26">
        <v>0</v>
      </c>
      <c r="F67" s="38" t="s">
        <v>97</v>
      </c>
    </row>
    <row r="68" spans="1:6" x14ac:dyDescent="0.25">
      <c r="A68" s="18">
        <v>4224</v>
      </c>
      <c r="B68" s="13" t="s">
        <v>61</v>
      </c>
      <c r="C68" s="26">
        <v>0</v>
      </c>
      <c r="D68" s="26"/>
      <c r="E68" s="26">
        <v>0</v>
      </c>
      <c r="F68" s="38" t="s">
        <v>97</v>
      </c>
    </row>
    <row r="69" spans="1:6" x14ac:dyDescent="0.25">
      <c r="A69" s="18">
        <v>4225</v>
      </c>
      <c r="B69" s="13" t="s">
        <v>62</v>
      </c>
      <c r="C69" s="26">
        <v>0</v>
      </c>
      <c r="D69" s="26"/>
      <c r="E69" s="26">
        <v>0</v>
      </c>
      <c r="F69" s="38" t="s">
        <v>97</v>
      </c>
    </row>
    <row r="70" spans="1:6" x14ac:dyDescent="0.25">
      <c r="A70" s="20">
        <v>4227</v>
      </c>
      <c r="B70" s="13" t="s">
        <v>122</v>
      </c>
      <c r="C70" s="26">
        <v>0</v>
      </c>
      <c r="D70" s="26"/>
      <c r="E70" s="26">
        <v>0</v>
      </c>
      <c r="F70" s="38" t="s">
        <v>97</v>
      </c>
    </row>
    <row r="71" spans="1:6" x14ac:dyDescent="0.25">
      <c r="A71" s="17">
        <v>424</v>
      </c>
      <c r="B71" s="16" t="s">
        <v>112</v>
      </c>
      <c r="C71" s="28">
        <v>0</v>
      </c>
      <c r="D71" s="28"/>
      <c r="E71" s="28">
        <v>0</v>
      </c>
      <c r="F71" s="38" t="s">
        <v>97</v>
      </c>
    </row>
    <row r="72" spans="1:6" x14ac:dyDescent="0.25">
      <c r="A72" s="17">
        <v>45</v>
      </c>
      <c r="B72" s="16" t="s">
        <v>113</v>
      </c>
      <c r="C72" s="28">
        <v>0</v>
      </c>
      <c r="D72" s="28">
        <v>4645</v>
      </c>
      <c r="E72" s="28">
        <f>E73+E74</f>
        <v>0</v>
      </c>
      <c r="F72" s="38" t="s">
        <v>97</v>
      </c>
    </row>
    <row r="73" spans="1:6" x14ac:dyDescent="0.25">
      <c r="A73" s="18">
        <v>451</v>
      </c>
      <c r="B73" s="13" t="s">
        <v>123</v>
      </c>
      <c r="C73" s="26">
        <v>0</v>
      </c>
      <c r="D73" s="26"/>
      <c r="E73" s="26">
        <v>0</v>
      </c>
      <c r="F73" s="38" t="s">
        <v>97</v>
      </c>
    </row>
    <row r="74" spans="1:6" x14ac:dyDescent="0.25">
      <c r="A74" s="18">
        <v>452</v>
      </c>
      <c r="B74" s="13" t="s">
        <v>114</v>
      </c>
      <c r="C74" s="26">
        <v>0</v>
      </c>
      <c r="D74" s="26"/>
      <c r="E74" s="26">
        <v>0</v>
      </c>
      <c r="F74" s="38" t="s">
        <v>97</v>
      </c>
    </row>
    <row r="75" spans="1:6" x14ac:dyDescent="0.25">
      <c r="A75" s="97" t="s">
        <v>21</v>
      </c>
      <c r="B75" s="97"/>
      <c r="C75" s="40">
        <v>17137.062844249798</v>
      </c>
      <c r="D75" s="40">
        <v>150941</v>
      </c>
      <c r="E75" s="40">
        <f>E10+E19+E52+E59+E61+E63+E72</f>
        <v>17566.920000000002</v>
      </c>
      <c r="F75" s="41">
        <f>E75/D75*100</f>
        <v>11.638269257524463</v>
      </c>
    </row>
    <row r="97" ht="15" customHeight="1" x14ac:dyDescent="0.25"/>
  </sheetData>
  <mergeCells count="5">
    <mergeCell ref="A2:F2"/>
    <mergeCell ref="A4:F4"/>
    <mergeCell ref="A9:B9"/>
    <mergeCell ref="A75:B75"/>
    <mergeCell ref="A7:B7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OPĆI DIO- SAŽETAK</vt:lpstr>
      <vt:lpstr>RN PRIHODA -EK.KL</vt:lpstr>
      <vt:lpstr> RN RASHODA-EK.KL.</vt:lpstr>
      <vt:lpstr>RN PR. I RASH. PO IZVORIMA FIN.</vt:lpstr>
      <vt:lpstr>RASHODI-FUNKCIJSKA KLASIFIK</vt:lpstr>
      <vt:lpstr>POSEBNI DIO-DONOS</vt:lpstr>
      <vt:lpstr>POSEBNI DIO - RASHODI I IZD 11</vt:lpstr>
      <vt:lpstr>POSEBNI DIO - RASHODI I IZD 31</vt:lpstr>
      <vt:lpstr>POSEBNI DIO - RASHODI I IZD 43</vt:lpstr>
      <vt:lpstr>POSEBNI DIO - RASHODI I IZD 51</vt:lpstr>
      <vt:lpstr>POSEBNI DIO - RASHODI I IZD 52</vt:lpstr>
      <vt:lpstr>POSEBNI DIO - RASHODI I IZD 563</vt:lpstr>
      <vt:lpstr>POSEBNI DIO- RASHODI 576</vt:lpstr>
      <vt:lpstr>POSEBNI DIO - RASHODI I IZD 61</vt:lpstr>
      <vt:lpstr>POSEBNI DIO - RASHODI 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2023-08-28T07:46:03Z</dcterms:modified>
</cp:coreProperties>
</file>